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webseite\oaiklausur\DH_BW_Klausuren\tmt_klausur_2024\"/>
    </mc:Choice>
  </mc:AlternateContent>
  <xr:revisionPtr revIDLastSave="0" documentId="13_ncr:1_{D7F801DB-FF0B-490E-9A9D-0A4B777E11F9}" xr6:coauthVersionLast="47" xr6:coauthVersionMax="47" xr10:uidLastSave="{00000000-0000-0000-0000-000000000000}"/>
  <bookViews>
    <workbookView xWindow="5475" yWindow="2295" windowWidth="21810" windowHeight="13350" activeTab="2" xr2:uid="{B29B1EE4-C384-40EB-AC48-F7F459BE52D8}"/>
  </bookViews>
  <sheets>
    <sheet name="a6" sheetId="1" r:id="rId1"/>
    <sheet name="a7" sheetId="3" r:id="rId2"/>
    <sheet name="a8_a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" l="1"/>
  <c r="D25" i="3"/>
  <c r="D23" i="3"/>
  <c r="D22" i="3"/>
  <c r="K9" i="3"/>
  <c r="K5" i="3"/>
  <c r="K6" i="3"/>
  <c r="K7" i="3"/>
  <c r="K8" i="3"/>
  <c r="K4" i="3"/>
  <c r="J5" i="3"/>
  <c r="J6" i="3"/>
  <c r="J7" i="3"/>
  <c r="J8" i="3"/>
  <c r="J4" i="3"/>
  <c r="D17" i="3"/>
  <c r="D12" i="3"/>
  <c r="I5" i="3"/>
  <c r="I6" i="3" s="1"/>
  <c r="I7" i="3" s="1"/>
  <c r="I8" i="3" s="1"/>
  <c r="I4" i="3"/>
  <c r="H5" i="3"/>
  <c r="H6" i="3"/>
  <c r="H7" i="3"/>
  <c r="H8" i="3"/>
  <c r="H4" i="3"/>
  <c r="E9" i="3"/>
  <c r="D9" i="3"/>
  <c r="I23" i="2"/>
  <c r="I22" i="2"/>
  <c r="I20" i="2"/>
  <c r="D24" i="2"/>
  <c r="D22" i="2"/>
  <c r="D21" i="2"/>
  <c r="D20" i="2"/>
  <c r="I17" i="2"/>
  <c r="I15" i="2"/>
  <c r="I16" i="2"/>
  <c r="I14" i="2"/>
  <c r="J14" i="2"/>
  <c r="E14" i="2"/>
  <c r="E15" i="2" s="1"/>
  <c r="E16" i="2" s="1"/>
  <c r="I5" i="2"/>
  <c r="I6" i="2"/>
  <c r="I4" i="2"/>
  <c r="I9" i="2"/>
  <c r="E6" i="2"/>
  <c r="E7" i="2" s="1"/>
  <c r="E8" i="2" s="1"/>
  <c r="E5" i="2"/>
  <c r="E4" i="2"/>
  <c r="D9" i="2"/>
  <c r="J15" i="2" l="1"/>
  <c r="J16" i="2" s="1"/>
  <c r="H13" i="1"/>
  <c r="H12" i="1"/>
  <c r="J10" i="1"/>
  <c r="J5" i="1"/>
  <c r="J6" i="1"/>
  <c r="J7" i="1"/>
  <c r="J8" i="1"/>
  <c r="J9" i="1"/>
  <c r="J4" i="1"/>
  <c r="I5" i="1"/>
  <c r="I6" i="1"/>
  <c r="I7" i="1"/>
  <c r="I8" i="1"/>
  <c r="I9" i="1"/>
  <c r="I4" i="1"/>
  <c r="H6" i="1"/>
  <c r="H7" i="1"/>
  <c r="H8" i="1" s="1"/>
  <c r="H9" i="1" s="1"/>
  <c r="H5" i="1"/>
  <c r="H4" i="1"/>
  <c r="D12" i="1"/>
  <c r="G6" i="1"/>
  <c r="G7" i="1" s="1"/>
  <c r="G8" i="1" s="1"/>
  <c r="G9" i="1" s="1"/>
  <c r="G5" i="1"/>
  <c r="G4" i="1"/>
  <c r="F10" i="1"/>
  <c r="F5" i="1"/>
  <c r="F6" i="1"/>
  <c r="F7" i="1"/>
  <c r="F8" i="1"/>
  <c r="F9" i="1"/>
  <c r="F4" i="1"/>
  <c r="E10" i="1"/>
  <c r="E5" i="1"/>
  <c r="E6" i="1"/>
  <c r="E7" i="1"/>
  <c r="E8" i="1"/>
  <c r="E9" i="1"/>
  <c r="E4" i="1"/>
  <c r="D10" i="1"/>
  <c r="D17" i="2"/>
</calcChain>
</file>

<file path=xl/sharedStrings.xml><?xml version="1.0" encoding="utf-8"?>
<sst xmlns="http://schemas.openxmlformats.org/spreadsheetml/2006/main" count="77" uniqueCount="61">
  <si>
    <t>Benötigte Fahrzeit [in Minuten]</t>
  </si>
  <si>
    <t>Anzahl der Fahrten</t>
  </si>
  <si>
    <t>Summe</t>
  </si>
  <si>
    <t>Gesamminuten</t>
  </si>
  <si>
    <t>rel. Hkeit</t>
  </si>
  <si>
    <t>Modus</t>
  </si>
  <si>
    <t>Median</t>
  </si>
  <si>
    <t>2604/50</t>
  </si>
  <si>
    <t>häufigster Wert</t>
  </si>
  <si>
    <r>
      <t>0,5 * (x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b/>
        <sz val="11"/>
        <color theme="1"/>
        <rFont val="Calibri"/>
        <family val="2"/>
        <scheme val="minor"/>
      </rPr>
      <t xml:space="preserve"> + x</t>
    </r>
    <r>
      <rPr>
        <b/>
        <vertAlign val="subscript"/>
        <sz val="11"/>
        <color theme="1"/>
        <rFont val="Calibri"/>
        <family val="2"/>
        <scheme val="minor"/>
      </rPr>
      <t>26</t>
    </r>
    <r>
      <rPr>
        <b/>
        <sz val="11"/>
        <color theme="1"/>
        <rFont val="Calibri"/>
        <family val="2"/>
        <scheme val="minor"/>
      </rPr>
      <t>)</t>
    </r>
  </si>
  <si>
    <t>kum. abs. Hkeit</t>
  </si>
  <si>
    <t>kum. rel. Hkeit</t>
  </si>
  <si>
    <t>Varianz</t>
  </si>
  <si>
    <t>Arithm. MW</t>
  </si>
  <si>
    <t>quadr. Fahrzeit</t>
  </si>
  <si>
    <t>gewichtet</t>
  </si>
  <si>
    <t>Std.Abw.</t>
  </si>
  <si>
    <t>Quartil 1:</t>
  </si>
  <si>
    <t>Quartil 3: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</si>
  <si>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13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</si>
  <si>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38</t>
    </r>
  </si>
  <si>
    <t>Krankenkasse</t>
  </si>
  <si>
    <t>Absolute Mitgliederanzahl</t>
  </si>
  <si>
    <t>Relative Mitgliederanzahl</t>
  </si>
  <si>
    <t>KMK</t>
  </si>
  <si>
    <t>KDA</t>
  </si>
  <si>
    <t>MKD</t>
  </si>
  <si>
    <t>Zwerg</t>
  </si>
  <si>
    <t>Hightower</t>
  </si>
  <si>
    <t>rel. Anteil</t>
  </si>
  <si>
    <t>kum. rel. Anteil</t>
  </si>
  <si>
    <t>x-Achse</t>
  </si>
  <si>
    <t>kum. Rel. Mit-Anzahl</t>
  </si>
  <si>
    <t>KMK; MKD; Zwerg</t>
  </si>
  <si>
    <t>y-Achse</t>
  </si>
  <si>
    <t>Fläche 1:</t>
  </si>
  <si>
    <t>Fläche 2:</t>
  </si>
  <si>
    <t>Fläche 3:</t>
  </si>
  <si>
    <t>Gesamt:</t>
  </si>
  <si>
    <t>Fläche unter Lorenzkurve</t>
  </si>
  <si>
    <t>Konz-Fläche:</t>
  </si>
  <si>
    <t>GK:</t>
  </si>
  <si>
    <t>GK normiert:</t>
  </si>
  <si>
    <t>Fahrzeit [Min]</t>
  </si>
  <si>
    <t>absolute Häufigkeit</t>
  </si>
  <si>
    <t>relative Häufigkeit</t>
  </si>
  <si>
    <t>Klassen-mitte</t>
  </si>
  <si>
    <t>Klassen-breite</t>
  </si>
  <si>
    <t>Häufigkeits-dichte</t>
  </si>
  <si>
    <t>kum. rel. Häufigkeit</t>
  </si>
  <si>
    <t>[32 ; 40[</t>
  </si>
  <si>
    <t>[40 ; 46[</t>
  </si>
  <si>
    <t>[46 ; 50[</t>
  </si>
  <si>
    <t>[50 ; 56[</t>
  </si>
  <si>
    <t>[56 ; 70[</t>
  </si>
  <si>
    <t>Arith MW</t>
  </si>
  <si>
    <t>HDI (maximal)</t>
  </si>
  <si>
    <t>StdAbw.</t>
  </si>
  <si>
    <t>quadriert</t>
  </si>
  <si>
    <t>Quartil 1</t>
  </si>
  <si>
    <t>Quartil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</si>
</sst>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3" fontId="2" fillId="3" borderId="6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2" fontId="2" fillId="5" borderId="1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9</xdr:row>
      <xdr:rowOff>73524</xdr:rowOff>
    </xdr:from>
    <xdr:to>
      <xdr:col>8</xdr:col>
      <xdr:colOff>473</xdr:colOff>
      <xdr:row>13</xdr:row>
      <xdr:rowOff>171590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1BF6D25-6F0D-848D-BA37-C72F64018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9975" y="2130924"/>
          <a:ext cx="3238973" cy="955316"/>
        </a:xfrm>
        <a:prstGeom prst="rect">
          <a:avLst/>
        </a:prstGeom>
      </xdr:spPr>
    </xdr:pic>
    <xdr:clientData/>
  </xdr:twoCellAnchor>
  <xdr:twoCellAnchor editAs="oneCell">
    <xdr:from>
      <xdr:col>4</xdr:col>
      <xdr:colOff>104775</xdr:colOff>
      <xdr:row>15</xdr:row>
      <xdr:rowOff>123825</xdr:rowOff>
    </xdr:from>
    <xdr:to>
      <xdr:col>8</xdr:col>
      <xdr:colOff>600615</xdr:colOff>
      <xdr:row>19</xdr:row>
      <xdr:rowOff>57274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08380A3-0AC6-0F4F-BCD5-CD50A856A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81400" y="3514725"/>
          <a:ext cx="3867690" cy="885949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20</xdr:row>
      <xdr:rowOff>123826</xdr:rowOff>
    </xdr:from>
    <xdr:to>
      <xdr:col>8</xdr:col>
      <xdr:colOff>629145</xdr:colOff>
      <xdr:row>23</xdr:row>
      <xdr:rowOff>66676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EFE0C7E-BD89-F143-DD0A-24754804E2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3640" b="36457"/>
        <a:stretch/>
      </xdr:blipFill>
      <xdr:spPr>
        <a:xfrm>
          <a:off x="3933825" y="4657726"/>
          <a:ext cx="3543795" cy="609600"/>
        </a:xfrm>
        <a:prstGeom prst="rect">
          <a:avLst/>
        </a:prstGeom>
      </xdr:spPr>
    </xdr:pic>
    <xdr:clientData/>
  </xdr:twoCellAnchor>
  <xdr:twoCellAnchor editAs="oneCell">
    <xdr:from>
      <xdr:col>8</xdr:col>
      <xdr:colOff>752475</xdr:colOff>
      <xdr:row>20</xdr:row>
      <xdr:rowOff>57150</xdr:rowOff>
    </xdr:from>
    <xdr:to>
      <xdr:col>13</xdr:col>
      <xdr:colOff>210045</xdr:colOff>
      <xdr:row>23</xdr:row>
      <xdr:rowOff>95535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1561481-83BD-4609-9AA8-F2C49662E6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65412"/>
        <a:stretch/>
      </xdr:blipFill>
      <xdr:spPr>
        <a:xfrm>
          <a:off x="7600950" y="4591050"/>
          <a:ext cx="3543795" cy="705135"/>
        </a:xfrm>
        <a:prstGeom prst="rect">
          <a:avLst/>
        </a:prstGeom>
      </xdr:spPr>
    </xdr:pic>
    <xdr:clientData/>
  </xdr:twoCellAnchor>
  <xdr:twoCellAnchor editAs="oneCell">
    <xdr:from>
      <xdr:col>4</xdr:col>
      <xdr:colOff>485775</xdr:colOff>
      <xdr:row>23</xdr:row>
      <xdr:rowOff>171450</xdr:rowOff>
    </xdr:from>
    <xdr:to>
      <xdr:col>9</xdr:col>
      <xdr:colOff>296884</xdr:colOff>
      <xdr:row>30</xdr:row>
      <xdr:rowOff>28575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6FE662-D452-C47C-5629-691E106F8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962400" y="5372100"/>
          <a:ext cx="4221184" cy="147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DD27-91DD-4B3C-88EE-FD70A70E6877}">
  <dimension ref="C3:J17"/>
  <sheetViews>
    <sheetView workbookViewId="0">
      <selection activeCell="F26" sqref="F26"/>
    </sheetView>
  </sheetViews>
  <sheetFormatPr baseColWidth="10" defaultRowHeight="15" x14ac:dyDescent="0.25"/>
  <cols>
    <col min="3" max="3" width="21.42578125" customWidth="1"/>
    <col min="4" max="4" width="20.28515625" customWidth="1"/>
    <col min="5" max="5" width="17.42578125" customWidth="1"/>
    <col min="7" max="7" width="11.140625" customWidth="1"/>
  </cols>
  <sheetData>
    <row r="3" spans="3:10" ht="31.5" x14ac:dyDescent="0.25">
      <c r="C3" s="2" t="s">
        <v>0</v>
      </c>
      <c r="D3" s="2" t="s">
        <v>1</v>
      </c>
      <c r="E3" s="2" t="s">
        <v>3</v>
      </c>
      <c r="F3" s="2" t="s">
        <v>4</v>
      </c>
      <c r="G3" s="2" t="s">
        <v>11</v>
      </c>
      <c r="H3" s="2" t="s">
        <v>10</v>
      </c>
      <c r="I3" s="5" t="s">
        <v>14</v>
      </c>
      <c r="J3" s="6" t="s">
        <v>15</v>
      </c>
    </row>
    <row r="4" spans="3:10" ht="15.75" x14ac:dyDescent="0.25">
      <c r="C4" s="2">
        <v>45</v>
      </c>
      <c r="D4" s="2">
        <v>7</v>
      </c>
      <c r="E4" s="4">
        <f>C4*D4</f>
        <v>315</v>
      </c>
      <c r="F4" s="3">
        <f>D4/$D$10</f>
        <v>0.14000000000000001</v>
      </c>
      <c r="G4" s="3">
        <f>F4</f>
        <v>0.14000000000000001</v>
      </c>
      <c r="H4" s="3">
        <f>D4</f>
        <v>7</v>
      </c>
      <c r="I4" s="6">
        <f>C4*C4</f>
        <v>2025</v>
      </c>
      <c r="J4" s="6">
        <f>I4*F4</f>
        <v>283.5</v>
      </c>
    </row>
    <row r="5" spans="3:10" ht="15.75" x14ac:dyDescent="0.25">
      <c r="C5" s="2">
        <v>50</v>
      </c>
      <c r="D5" s="2">
        <v>15</v>
      </c>
      <c r="E5" s="4">
        <f t="shared" ref="E5:E9" si="0">C5*D5</f>
        <v>750</v>
      </c>
      <c r="F5" s="3">
        <f t="shared" ref="F5:F9" si="1">D5/$D$10</f>
        <v>0.3</v>
      </c>
      <c r="G5" s="3">
        <f>G4+F5</f>
        <v>0.44</v>
      </c>
      <c r="H5" s="3">
        <f>H4+D5</f>
        <v>22</v>
      </c>
      <c r="I5" s="6">
        <f t="shared" ref="I5:I9" si="2">C5*C5</f>
        <v>2500</v>
      </c>
      <c r="J5" s="6">
        <f t="shared" ref="J5:J9" si="3">I5*F5</f>
        <v>750</v>
      </c>
    </row>
    <row r="6" spans="3:10" ht="15.75" x14ac:dyDescent="0.25">
      <c r="C6" s="2">
        <v>52</v>
      </c>
      <c r="D6" s="2">
        <v>12</v>
      </c>
      <c r="E6" s="4">
        <f t="shared" si="0"/>
        <v>624</v>
      </c>
      <c r="F6" s="3">
        <f t="shared" si="1"/>
        <v>0.24</v>
      </c>
      <c r="G6" s="3">
        <f t="shared" ref="G6:G9" si="4">G5+F6</f>
        <v>0.67999999999999994</v>
      </c>
      <c r="H6" s="3">
        <f t="shared" ref="H6:H9" si="5">H5+D6</f>
        <v>34</v>
      </c>
      <c r="I6" s="6">
        <f t="shared" si="2"/>
        <v>2704</v>
      </c>
      <c r="J6" s="6">
        <f t="shared" si="3"/>
        <v>648.95999999999992</v>
      </c>
    </row>
    <row r="7" spans="3:10" ht="15.75" x14ac:dyDescent="0.25">
      <c r="C7" s="2">
        <v>55</v>
      </c>
      <c r="D7" s="2">
        <v>13</v>
      </c>
      <c r="E7" s="4">
        <f t="shared" si="0"/>
        <v>715</v>
      </c>
      <c r="F7" s="3">
        <f t="shared" si="1"/>
        <v>0.26</v>
      </c>
      <c r="G7" s="3">
        <f t="shared" si="4"/>
        <v>0.94</v>
      </c>
      <c r="H7" s="3">
        <f t="shared" si="5"/>
        <v>47</v>
      </c>
      <c r="I7" s="6">
        <f t="shared" si="2"/>
        <v>3025</v>
      </c>
      <c r="J7" s="6">
        <f t="shared" si="3"/>
        <v>786.5</v>
      </c>
    </row>
    <row r="8" spans="3:10" ht="15.75" x14ac:dyDescent="0.25">
      <c r="C8" s="2">
        <v>60</v>
      </c>
      <c r="D8" s="2">
        <v>2</v>
      </c>
      <c r="E8" s="4">
        <f t="shared" si="0"/>
        <v>120</v>
      </c>
      <c r="F8" s="3">
        <f t="shared" si="1"/>
        <v>0.04</v>
      </c>
      <c r="G8" s="3">
        <f t="shared" si="4"/>
        <v>0.98</v>
      </c>
      <c r="H8" s="3">
        <f t="shared" si="5"/>
        <v>49</v>
      </c>
      <c r="I8" s="6">
        <f t="shared" si="2"/>
        <v>3600</v>
      </c>
      <c r="J8" s="6">
        <f t="shared" si="3"/>
        <v>144</v>
      </c>
    </row>
    <row r="9" spans="3:10" ht="15.75" x14ac:dyDescent="0.25">
      <c r="C9" s="2">
        <v>80</v>
      </c>
      <c r="D9" s="2">
        <v>1</v>
      </c>
      <c r="E9" s="4">
        <f t="shared" si="0"/>
        <v>80</v>
      </c>
      <c r="F9" s="3">
        <f t="shared" si="1"/>
        <v>0.02</v>
      </c>
      <c r="G9" s="3">
        <f t="shared" si="4"/>
        <v>1</v>
      </c>
      <c r="H9" s="3">
        <f t="shared" si="5"/>
        <v>50</v>
      </c>
      <c r="I9" s="6">
        <f t="shared" si="2"/>
        <v>6400</v>
      </c>
      <c r="J9" s="6">
        <f t="shared" si="3"/>
        <v>128</v>
      </c>
    </row>
    <row r="10" spans="3:10" ht="15.75" x14ac:dyDescent="0.25">
      <c r="C10" s="2" t="s">
        <v>2</v>
      </c>
      <c r="D10" s="2">
        <f>SUM(D4:D9)</f>
        <v>50</v>
      </c>
      <c r="E10" s="2">
        <f>SUM(E4:E9)</f>
        <v>2604</v>
      </c>
      <c r="F10" s="2">
        <f>SUM(F4:F9)</f>
        <v>1</v>
      </c>
      <c r="G10" s="3"/>
      <c r="H10" s="3"/>
      <c r="I10" s="6"/>
      <c r="J10" s="6">
        <f>SUM(J4:J9)</f>
        <v>2740.96</v>
      </c>
    </row>
    <row r="12" spans="3:10" x14ac:dyDescent="0.25">
      <c r="C12" s="4" t="s">
        <v>13</v>
      </c>
      <c r="D12" s="4">
        <f>E10/D10</f>
        <v>52.08</v>
      </c>
      <c r="E12" s="4" t="s">
        <v>7</v>
      </c>
      <c r="G12" s="3" t="s">
        <v>12</v>
      </c>
      <c r="H12" s="3">
        <f>J10-D12*D12</f>
        <v>28.633600000000115</v>
      </c>
    </row>
    <row r="13" spans="3:10" x14ac:dyDescent="0.25">
      <c r="C13" s="4"/>
      <c r="D13" s="4"/>
      <c r="E13" s="4"/>
      <c r="G13" s="3" t="s">
        <v>16</v>
      </c>
      <c r="H13" s="3">
        <f>H12^0.5</f>
        <v>5.3510372826210171</v>
      </c>
    </row>
    <row r="14" spans="3:10" x14ac:dyDescent="0.25">
      <c r="C14" s="4" t="s">
        <v>5</v>
      </c>
      <c r="D14" s="4">
        <v>50</v>
      </c>
      <c r="E14" s="4" t="s">
        <v>8</v>
      </c>
    </row>
    <row r="15" spans="3:10" x14ac:dyDescent="0.25">
      <c r="C15" s="4"/>
      <c r="D15" s="4"/>
      <c r="E15" s="4"/>
    </row>
    <row r="16" spans="3:10" ht="18" x14ac:dyDescent="0.25">
      <c r="C16" s="4" t="s">
        <v>6</v>
      </c>
      <c r="D16" s="4">
        <v>52</v>
      </c>
      <c r="E16" s="4" t="s">
        <v>9</v>
      </c>
      <c r="G16" s="3" t="s">
        <v>17</v>
      </c>
      <c r="H16" s="4">
        <v>50</v>
      </c>
      <c r="I16" s="4" t="s">
        <v>19</v>
      </c>
    </row>
    <row r="17" spans="7:9" ht="18" x14ac:dyDescent="0.25">
      <c r="G17" s="3" t="s">
        <v>18</v>
      </c>
      <c r="H17" s="4">
        <v>55</v>
      </c>
      <c r="I17" s="4" t="s">
        <v>20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58AF1-5D1A-4671-813E-14B8E42A9A7D}">
  <dimension ref="C2:K29"/>
  <sheetViews>
    <sheetView topLeftCell="A7" workbookViewId="0">
      <selection activeCell="C31" sqref="C31"/>
    </sheetView>
  </sheetViews>
  <sheetFormatPr baseColWidth="10" defaultRowHeight="15" x14ac:dyDescent="0.25"/>
  <cols>
    <col min="3" max="3" width="14.42578125" customWidth="1"/>
    <col min="4" max="4" width="14.85546875" customWidth="1"/>
    <col min="5" max="5" width="15.5703125" customWidth="1"/>
    <col min="6" max="6" width="11.7109375" customWidth="1"/>
    <col min="7" max="7" width="10.42578125" customWidth="1"/>
    <col min="8" max="8" width="12.85546875" customWidth="1"/>
    <col min="9" max="9" width="15.5703125" customWidth="1"/>
  </cols>
  <sheetData>
    <row r="2" spans="3:11" ht="15.75" thickBot="1" x14ac:dyDescent="0.3"/>
    <row r="3" spans="3:11" ht="32.25" thickBot="1" x14ac:dyDescent="0.3">
      <c r="C3" s="38" t="s">
        <v>43</v>
      </c>
      <c r="D3" s="39" t="s">
        <v>44</v>
      </c>
      <c r="E3" s="39" t="s">
        <v>45</v>
      </c>
      <c r="F3" s="39" t="s">
        <v>46</v>
      </c>
      <c r="G3" s="39" t="s">
        <v>47</v>
      </c>
      <c r="H3" s="39" t="s">
        <v>48</v>
      </c>
      <c r="I3" s="45" t="s">
        <v>49</v>
      </c>
      <c r="J3" s="2" t="s">
        <v>58</v>
      </c>
      <c r="K3" s="2" t="s">
        <v>15</v>
      </c>
    </row>
    <row r="4" spans="3:11" ht="16.5" thickBot="1" x14ac:dyDescent="0.3">
      <c r="C4" s="40" t="s">
        <v>50</v>
      </c>
      <c r="D4" s="41">
        <v>20</v>
      </c>
      <c r="E4" s="42">
        <v>0.2</v>
      </c>
      <c r="F4" s="42">
        <v>36</v>
      </c>
      <c r="G4" s="42">
        <v>8</v>
      </c>
      <c r="H4" s="43">
        <f>D4/G4</f>
        <v>2.5</v>
      </c>
      <c r="I4" s="46">
        <f>E4</f>
        <v>0.2</v>
      </c>
      <c r="J4" s="2">
        <f>F4*F4</f>
        <v>1296</v>
      </c>
      <c r="K4" s="2">
        <f>J4*E4</f>
        <v>259.2</v>
      </c>
    </row>
    <row r="5" spans="3:11" ht="16.5" thickBot="1" x14ac:dyDescent="0.3">
      <c r="C5" s="40" t="s">
        <v>51</v>
      </c>
      <c r="D5" s="41">
        <v>40</v>
      </c>
      <c r="E5" s="41">
        <v>0.4</v>
      </c>
      <c r="F5" s="42">
        <v>43</v>
      </c>
      <c r="G5" s="42">
        <v>6</v>
      </c>
      <c r="H5" s="43">
        <f t="shared" ref="H5:H8" si="0">D5/G5</f>
        <v>6.666666666666667</v>
      </c>
      <c r="I5" s="46">
        <f>I4+E5</f>
        <v>0.60000000000000009</v>
      </c>
      <c r="J5" s="2">
        <f t="shared" ref="J5:J8" si="1">F5*F5</f>
        <v>1849</v>
      </c>
      <c r="K5" s="2">
        <f t="shared" ref="K5:K8" si="2">J5*E5</f>
        <v>739.6</v>
      </c>
    </row>
    <row r="6" spans="3:11" ht="16.5" thickBot="1" x14ac:dyDescent="0.3">
      <c r="C6" s="40" t="s">
        <v>52</v>
      </c>
      <c r="D6" s="42">
        <v>25</v>
      </c>
      <c r="E6" s="41">
        <v>0.25</v>
      </c>
      <c r="F6" s="42">
        <v>48</v>
      </c>
      <c r="G6" s="42">
        <v>4</v>
      </c>
      <c r="H6" s="43">
        <f t="shared" si="0"/>
        <v>6.25</v>
      </c>
      <c r="I6" s="46">
        <f t="shared" ref="I6:I8" si="3">I5+E6</f>
        <v>0.85000000000000009</v>
      </c>
      <c r="J6" s="2">
        <f t="shared" si="1"/>
        <v>2304</v>
      </c>
      <c r="K6" s="2">
        <f t="shared" si="2"/>
        <v>576</v>
      </c>
    </row>
    <row r="7" spans="3:11" ht="16.5" thickBot="1" x14ac:dyDescent="0.3">
      <c r="C7" s="40" t="s">
        <v>53</v>
      </c>
      <c r="D7" s="41">
        <v>10</v>
      </c>
      <c r="E7" s="42">
        <v>0.1</v>
      </c>
      <c r="F7" s="42">
        <v>53</v>
      </c>
      <c r="G7" s="42">
        <v>6</v>
      </c>
      <c r="H7" s="43">
        <f t="shared" si="0"/>
        <v>1.6666666666666667</v>
      </c>
      <c r="I7" s="46">
        <f t="shared" si="3"/>
        <v>0.95000000000000007</v>
      </c>
      <c r="J7" s="2">
        <f t="shared" si="1"/>
        <v>2809</v>
      </c>
      <c r="K7" s="2">
        <f t="shared" si="2"/>
        <v>280.90000000000003</v>
      </c>
    </row>
    <row r="8" spans="3:11" ht="16.5" thickBot="1" x14ac:dyDescent="0.3">
      <c r="C8" s="40" t="s">
        <v>54</v>
      </c>
      <c r="D8" s="42">
        <v>5</v>
      </c>
      <c r="E8" s="42">
        <v>0.05</v>
      </c>
      <c r="F8" s="42">
        <v>63</v>
      </c>
      <c r="G8" s="42">
        <v>14</v>
      </c>
      <c r="H8" s="43">
        <f t="shared" si="0"/>
        <v>0.35714285714285715</v>
      </c>
      <c r="I8" s="46">
        <f t="shared" si="3"/>
        <v>1</v>
      </c>
      <c r="J8" s="2">
        <f t="shared" si="1"/>
        <v>3969</v>
      </c>
      <c r="K8" s="2">
        <f t="shared" si="2"/>
        <v>198.45000000000002</v>
      </c>
    </row>
    <row r="9" spans="3:11" ht="16.5" thickBot="1" x14ac:dyDescent="0.3">
      <c r="C9" s="40" t="s">
        <v>2</v>
      </c>
      <c r="D9" s="42">
        <f>SUM(D4:D8)</f>
        <v>100</v>
      </c>
      <c r="E9" s="42">
        <f>SUM(E4:E8)</f>
        <v>1</v>
      </c>
      <c r="F9" s="42"/>
      <c r="G9" s="42"/>
      <c r="H9" s="42"/>
      <c r="I9" s="46"/>
      <c r="J9" s="3"/>
      <c r="K9" s="47">
        <f>SUM(K4:K8)</f>
        <v>2054.15</v>
      </c>
    </row>
    <row r="12" spans="3:11" ht="18.75" x14ac:dyDescent="0.25">
      <c r="C12" s="44" t="s">
        <v>55</v>
      </c>
      <c r="D12" s="36">
        <f>F4*E4+F5*E5+F6*E6+F7*E7+F8*E8</f>
        <v>44.85</v>
      </c>
      <c r="E12" s="36"/>
      <c r="F12" s="36"/>
      <c r="G12" s="36"/>
      <c r="H12" s="36"/>
      <c r="I12" s="36"/>
    </row>
    <row r="13" spans="3:11" ht="18.75" x14ac:dyDescent="0.25">
      <c r="C13" s="44"/>
      <c r="D13" s="36"/>
      <c r="E13" s="36"/>
      <c r="F13" s="36"/>
      <c r="G13" s="36"/>
      <c r="H13" s="36"/>
      <c r="I13" s="36"/>
    </row>
    <row r="14" spans="3:11" ht="18.75" x14ac:dyDescent="0.3">
      <c r="C14" s="37"/>
      <c r="D14" s="36"/>
      <c r="E14" s="36"/>
      <c r="F14" s="36"/>
      <c r="G14" s="36"/>
      <c r="H14" s="36"/>
      <c r="I14" s="36"/>
    </row>
    <row r="15" spans="3:11" ht="18.75" x14ac:dyDescent="0.3">
      <c r="C15" s="37" t="s">
        <v>5</v>
      </c>
      <c r="D15" s="36">
        <v>43</v>
      </c>
      <c r="E15" s="36" t="s">
        <v>51</v>
      </c>
      <c r="F15" s="51" t="s">
        <v>56</v>
      </c>
      <c r="G15" s="52"/>
      <c r="H15" s="36"/>
      <c r="I15" s="36"/>
    </row>
    <row r="16" spans="3:11" ht="18.75" x14ac:dyDescent="0.3">
      <c r="C16" s="37"/>
      <c r="D16" s="36"/>
      <c r="E16" s="36"/>
      <c r="F16" s="36"/>
      <c r="G16" s="36"/>
      <c r="H16" s="36"/>
      <c r="I16" s="36"/>
    </row>
    <row r="17" spans="3:9" ht="18.75" x14ac:dyDescent="0.3">
      <c r="C17" s="37" t="s">
        <v>6</v>
      </c>
      <c r="D17" s="36">
        <f>40+G5*(0.5-I4)/E5</f>
        <v>44.5</v>
      </c>
      <c r="E17" s="36"/>
      <c r="F17" s="36"/>
      <c r="G17" s="36"/>
      <c r="H17" s="36"/>
      <c r="I17" s="36"/>
    </row>
    <row r="18" spans="3:9" ht="18.75" x14ac:dyDescent="0.3">
      <c r="C18" s="37"/>
      <c r="D18" s="36"/>
      <c r="E18" s="36"/>
      <c r="F18" s="36"/>
      <c r="G18" s="36"/>
      <c r="H18" s="36"/>
      <c r="I18" s="36"/>
    </row>
    <row r="19" spans="3:9" ht="18.75" x14ac:dyDescent="0.3">
      <c r="C19" s="37"/>
      <c r="D19" s="36"/>
      <c r="E19" s="36"/>
      <c r="F19" s="36"/>
      <c r="G19" s="36"/>
      <c r="H19" s="36"/>
      <c r="I19" s="36"/>
    </row>
    <row r="22" spans="3:9" ht="18.75" x14ac:dyDescent="0.25">
      <c r="C22" s="44" t="s">
        <v>12</v>
      </c>
      <c r="D22" s="36">
        <f>K9-D12*D12</f>
        <v>42.627500000000055</v>
      </c>
    </row>
    <row r="23" spans="3:9" ht="18.75" x14ac:dyDescent="0.25">
      <c r="C23" s="44" t="s">
        <v>57</v>
      </c>
      <c r="D23" s="48">
        <f>D22^0.5</f>
        <v>6.5289738856883215</v>
      </c>
    </row>
    <row r="24" spans="3:9" ht="18.75" x14ac:dyDescent="0.3">
      <c r="C24" s="37"/>
      <c r="D24" s="36"/>
    </row>
    <row r="25" spans="3:9" ht="18.75" x14ac:dyDescent="0.3">
      <c r="C25" s="37" t="s">
        <v>59</v>
      </c>
      <c r="D25" s="36">
        <f>40+G5*(0.25-I4)/E5</f>
        <v>40.75</v>
      </c>
    </row>
    <row r="26" spans="3:9" ht="18.75" x14ac:dyDescent="0.3">
      <c r="C26" s="37"/>
      <c r="D26" s="36"/>
    </row>
    <row r="27" spans="3:9" ht="18.75" x14ac:dyDescent="0.3">
      <c r="C27" s="37" t="s">
        <v>60</v>
      </c>
      <c r="D27" s="36">
        <f>46+G6*(0.75-I5)/E6</f>
        <v>48.4</v>
      </c>
    </row>
    <row r="28" spans="3:9" ht="18.75" x14ac:dyDescent="0.3">
      <c r="C28" s="49"/>
      <c r="D28" s="50"/>
    </row>
    <row r="29" spans="3:9" ht="18.75" x14ac:dyDescent="0.3">
      <c r="C29" s="49"/>
      <c r="D29" s="50"/>
    </row>
  </sheetData>
  <mergeCells count="1">
    <mergeCell ref="F15:G15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A0AC1-AE76-4061-A52A-B4ECAD9CC365}">
  <dimension ref="C3:J24"/>
  <sheetViews>
    <sheetView tabSelected="1" workbookViewId="0">
      <selection activeCell="M27" sqref="M27"/>
    </sheetView>
  </sheetViews>
  <sheetFormatPr baseColWidth="10" defaultRowHeight="15" x14ac:dyDescent="0.25"/>
  <cols>
    <col min="3" max="3" width="20.85546875" customWidth="1"/>
    <col min="4" max="4" width="11.42578125" customWidth="1"/>
    <col min="5" max="5" width="15.85546875" customWidth="1"/>
    <col min="6" max="6" width="3.140625" hidden="1" customWidth="1"/>
    <col min="7" max="7" width="3.5703125" hidden="1" customWidth="1"/>
    <col min="8" max="8" width="19.5703125" customWidth="1"/>
    <col min="9" max="9" width="21.7109375" customWidth="1"/>
    <col min="10" max="10" width="17.5703125" customWidth="1"/>
  </cols>
  <sheetData>
    <row r="3" spans="3:10" ht="31.5" x14ac:dyDescent="0.25">
      <c r="C3" s="2" t="s">
        <v>21</v>
      </c>
      <c r="D3" s="2" t="s">
        <v>29</v>
      </c>
      <c r="E3" s="5" t="s">
        <v>30</v>
      </c>
      <c r="F3" s="2"/>
      <c r="G3" s="2"/>
      <c r="H3" s="2" t="s">
        <v>22</v>
      </c>
      <c r="I3" s="2" t="s">
        <v>23</v>
      </c>
    </row>
    <row r="4" spans="3:10" ht="15.75" x14ac:dyDescent="0.25">
      <c r="C4" s="2" t="s">
        <v>24</v>
      </c>
      <c r="D4" s="8">
        <v>0.2</v>
      </c>
      <c r="E4" s="10">
        <f>D4</f>
        <v>0.2</v>
      </c>
      <c r="F4" s="8"/>
      <c r="G4" s="8"/>
      <c r="H4" s="7">
        <v>200000</v>
      </c>
      <c r="I4" s="9">
        <f>H4/$H$9</f>
        <v>0.1</v>
      </c>
    </row>
    <row r="5" spans="3:10" ht="15.75" x14ac:dyDescent="0.25">
      <c r="C5" s="2" t="s">
        <v>25</v>
      </c>
      <c r="D5" s="8">
        <v>0.2</v>
      </c>
      <c r="E5" s="10">
        <f>E4+D5</f>
        <v>0.4</v>
      </c>
      <c r="F5" s="8"/>
      <c r="G5" s="8"/>
      <c r="H5" s="7">
        <v>400000</v>
      </c>
      <c r="I5" s="9">
        <f t="shared" ref="I5:I6" si="0">H5/$H$9</f>
        <v>0.2</v>
      </c>
    </row>
    <row r="6" spans="3:10" ht="15.75" x14ac:dyDescent="0.25">
      <c r="C6" s="2" t="s">
        <v>26</v>
      </c>
      <c r="D6" s="8">
        <v>0.2</v>
      </c>
      <c r="E6" s="10">
        <f t="shared" ref="E6:E8" si="1">E5+D6</f>
        <v>0.60000000000000009</v>
      </c>
      <c r="F6" s="8"/>
      <c r="G6" s="8"/>
      <c r="H6" s="7">
        <v>200000</v>
      </c>
      <c r="I6" s="9">
        <f t="shared" si="0"/>
        <v>0.1</v>
      </c>
    </row>
    <row r="7" spans="3:10" ht="15.75" x14ac:dyDescent="0.25">
      <c r="C7" s="2" t="s">
        <v>27</v>
      </c>
      <c r="D7" s="8">
        <v>0.2</v>
      </c>
      <c r="E7" s="10">
        <f t="shared" si="1"/>
        <v>0.8</v>
      </c>
      <c r="F7" s="8"/>
      <c r="G7" s="8"/>
      <c r="H7" s="12">
        <v>200000</v>
      </c>
      <c r="I7" s="9">
        <v>0.1</v>
      </c>
    </row>
    <row r="8" spans="3:10" ht="15.75" x14ac:dyDescent="0.25">
      <c r="C8" s="2" t="s">
        <v>28</v>
      </c>
      <c r="D8" s="8">
        <v>0.2</v>
      </c>
      <c r="E8" s="10">
        <f t="shared" si="1"/>
        <v>1</v>
      </c>
      <c r="F8" s="8"/>
      <c r="G8" s="8"/>
      <c r="H8" s="12">
        <v>1000000</v>
      </c>
      <c r="I8" s="2">
        <v>0.5</v>
      </c>
    </row>
    <row r="9" spans="3:10" ht="15.75" x14ac:dyDescent="0.25">
      <c r="C9" s="8" t="s">
        <v>2</v>
      </c>
      <c r="D9" s="8">
        <f>SUM(D4:D8)</f>
        <v>1</v>
      </c>
      <c r="E9" s="10" t="s">
        <v>31</v>
      </c>
      <c r="F9" s="8"/>
      <c r="G9" s="8"/>
      <c r="H9" s="13">
        <v>2000000</v>
      </c>
      <c r="I9" s="11">
        <f>SUM(I4:I8)</f>
        <v>1</v>
      </c>
    </row>
    <row r="12" spans="3:10" ht="15.75" thickBot="1" x14ac:dyDescent="0.3"/>
    <row r="13" spans="3:10" ht="31.5" x14ac:dyDescent="0.25">
      <c r="C13" s="19" t="s">
        <v>21</v>
      </c>
      <c r="D13" s="20" t="s">
        <v>29</v>
      </c>
      <c r="E13" s="21" t="s">
        <v>30</v>
      </c>
      <c r="F13" s="17"/>
      <c r="G13" s="27"/>
      <c r="H13" s="19" t="s">
        <v>22</v>
      </c>
      <c r="I13" s="20" t="s">
        <v>23</v>
      </c>
      <c r="J13" s="29" t="s">
        <v>32</v>
      </c>
    </row>
    <row r="14" spans="3:10" ht="16.5" customHeight="1" x14ac:dyDescent="0.25">
      <c r="C14" s="22" t="s">
        <v>33</v>
      </c>
      <c r="D14" s="8">
        <v>0.6</v>
      </c>
      <c r="E14" s="23">
        <f>D14</f>
        <v>0.6</v>
      </c>
      <c r="F14" s="18"/>
      <c r="G14" s="28"/>
      <c r="H14" s="30">
        <v>600000</v>
      </c>
      <c r="I14" s="9">
        <f>H14/$H$17</f>
        <v>0.3</v>
      </c>
      <c r="J14" s="31">
        <f>I14</f>
        <v>0.3</v>
      </c>
    </row>
    <row r="15" spans="3:10" ht="15.75" x14ac:dyDescent="0.25">
      <c r="C15" s="22" t="s">
        <v>25</v>
      </c>
      <c r="D15" s="8">
        <v>0.2</v>
      </c>
      <c r="E15" s="23">
        <f>E14+D15</f>
        <v>0.8</v>
      </c>
      <c r="F15" s="18"/>
      <c r="G15" s="28"/>
      <c r="H15" s="30">
        <v>400000</v>
      </c>
      <c r="I15" s="9">
        <f t="shared" ref="I15:I16" si="2">H15/$H$17</f>
        <v>0.2</v>
      </c>
      <c r="J15" s="31">
        <f>J14+I15</f>
        <v>0.5</v>
      </c>
    </row>
    <row r="16" spans="3:10" ht="15.75" x14ac:dyDescent="0.25">
      <c r="C16" s="22" t="s">
        <v>28</v>
      </c>
      <c r="D16" s="8">
        <v>0.2</v>
      </c>
      <c r="E16" s="23">
        <f t="shared" ref="E16" si="3">E15+D16</f>
        <v>1</v>
      </c>
      <c r="F16" s="18"/>
      <c r="G16" s="28"/>
      <c r="H16" s="32">
        <v>1000000</v>
      </c>
      <c r="I16" s="9">
        <f t="shared" si="2"/>
        <v>0.5</v>
      </c>
      <c r="J16" s="31">
        <f t="shared" ref="J16" si="4">J15+I16</f>
        <v>1</v>
      </c>
    </row>
    <row r="17" spans="3:10" ht="16.5" thickBot="1" x14ac:dyDescent="0.3">
      <c r="C17" s="24" t="s">
        <v>2</v>
      </c>
      <c r="D17" s="25">
        <f ca="1">SUM(D14:D18)</f>
        <v>1</v>
      </c>
      <c r="E17" s="26" t="s">
        <v>31</v>
      </c>
      <c r="F17" s="18"/>
      <c r="G17" s="28"/>
      <c r="H17" s="33">
        <v>2000000</v>
      </c>
      <c r="I17" s="25">
        <f>SUM(I14:I16)</f>
        <v>1</v>
      </c>
      <c r="J17" s="34" t="s">
        <v>34</v>
      </c>
    </row>
    <row r="18" spans="3:10" ht="15.75" x14ac:dyDescent="0.25">
      <c r="D18" s="14"/>
      <c r="E18" s="14"/>
      <c r="F18" s="14"/>
      <c r="G18" s="14"/>
      <c r="H18" s="15"/>
      <c r="I18" s="1"/>
      <c r="J18" s="16"/>
    </row>
    <row r="19" spans="3:10" ht="18.75" x14ac:dyDescent="0.25">
      <c r="C19" s="53" t="s">
        <v>39</v>
      </c>
      <c r="D19" s="53"/>
    </row>
    <row r="20" spans="3:10" ht="18.75" x14ac:dyDescent="0.3">
      <c r="C20" s="35" t="s">
        <v>35</v>
      </c>
      <c r="D20" s="35">
        <f>E14*I14/2</f>
        <v>0.09</v>
      </c>
      <c r="H20" s="37" t="s">
        <v>40</v>
      </c>
      <c r="I20" s="37">
        <f>0.5-D24</f>
        <v>0.17999999999999994</v>
      </c>
    </row>
    <row r="21" spans="3:10" ht="15.75" x14ac:dyDescent="0.25">
      <c r="C21" s="35" t="s">
        <v>36</v>
      </c>
      <c r="D21" s="35">
        <f>0.5*(J14+J15)*D15</f>
        <v>8.0000000000000016E-2</v>
      </c>
    </row>
    <row r="22" spans="3:10" ht="18.75" x14ac:dyDescent="0.3">
      <c r="C22" s="35" t="s">
        <v>37</v>
      </c>
      <c r="D22" s="35">
        <f>0.5*(J15+J16)*D16</f>
        <v>0.15000000000000002</v>
      </c>
      <c r="H22" s="37" t="s">
        <v>41</v>
      </c>
      <c r="I22" s="37">
        <f>I20*2</f>
        <v>0.35999999999999988</v>
      </c>
    </row>
    <row r="23" spans="3:10" ht="18.75" x14ac:dyDescent="0.3">
      <c r="C23" s="35"/>
      <c r="D23" s="35"/>
      <c r="H23" s="37" t="s">
        <v>42</v>
      </c>
      <c r="I23" s="37">
        <f>I22*5/4</f>
        <v>0.44999999999999984</v>
      </c>
    </row>
    <row r="24" spans="3:10" ht="15.75" x14ac:dyDescent="0.25">
      <c r="C24" s="35" t="s">
        <v>38</v>
      </c>
      <c r="D24" s="35">
        <f>SUM(D20:D22)</f>
        <v>0.32000000000000006</v>
      </c>
    </row>
  </sheetData>
  <mergeCells count="1">
    <mergeCell ref="C19:D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a6</vt:lpstr>
      <vt:lpstr>a7</vt:lpstr>
      <vt:lpstr>a8_a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juergen meisel</cp:lastModifiedBy>
  <dcterms:created xsi:type="dcterms:W3CDTF">2023-06-06T11:27:45Z</dcterms:created>
  <dcterms:modified xsi:type="dcterms:W3CDTF">2024-06-24T20:29:44Z</dcterms:modified>
</cp:coreProperties>
</file>