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ürgen Meisel\_juergen\_mathematik_all\oaiklausur_statistik\2025_06_oewi\"/>
    </mc:Choice>
  </mc:AlternateContent>
  <xr:revisionPtr revIDLastSave="0" documentId="13_ncr:1_{BCA3FCDA-908A-4A67-A679-A9E418C871BB}" xr6:coauthVersionLast="47" xr6:coauthVersionMax="47" xr10:uidLastSave="{00000000-0000-0000-0000-000000000000}"/>
  <bookViews>
    <workbookView xWindow="16354" yWindow="-103" windowWidth="33120" windowHeight="18000" activeTab="2" xr2:uid="{4ED59E04-E8C1-4089-AE2A-3529ADC382BA}"/>
  </bookViews>
  <sheets>
    <sheet name="a1" sheetId="1" r:id="rId1"/>
    <sheet name="a1_d" sheetId="5" r:id="rId2"/>
    <sheet name="a2" sheetId="2" r:id="rId3"/>
    <sheet name="a3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E15" i="2"/>
  <c r="E14" i="2"/>
  <c r="L11" i="2"/>
  <c r="L13" i="2" s="1"/>
  <c r="J11" i="2"/>
  <c r="J6" i="2"/>
  <c r="J7" i="2"/>
  <c r="J8" i="2"/>
  <c r="J9" i="2"/>
  <c r="J10" i="2"/>
  <c r="J5" i="2"/>
  <c r="G21" i="6"/>
  <c r="G19" i="6"/>
  <c r="D24" i="6"/>
  <c r="D21" i="6"/>
  <c r="D22" i="6"/>
  <c r="D20" i="6"/>
  <c r="D19" i="6"/>
  <c r="I7" i="6"/>
  <c r="I8" i="6"/>
  <c r="I6" i="6"/>
  <c r="I5" i="6"/>
  <c r="H6" i="6"/>
  <c r="H7" i="6"/>
  <c r="H8" i="6"/>
  <c r="H5" i="6"/>
  <c r="G8" i="6"/>
  <c r="G7" i="6"/>
  <c r="G9" i="6" s="1"/>
  <c r="G6" i="6"/>
  <c r="G5" i="6"/>
  <c r="F7" i="6"/>
  <c r="F8" i="6" s="1"/>
  <c r="F6" i="6"/>
  <c r="F5" i="6"/>
  <c r="E9" i="6"/>
  <c r="E6" i="6"/>
  <c r="E7" i="6"/>
  <c r="E8" i="6"/>
  <c r="E5" i="6"/>
  <c r="D9" i="6"/>
  <c r="D28" i="2"/>
  <c r="L6" i="2"/>
  <c r="L7" i="2"/>
  <c r="L8" i="2"/>
  <c r="L9" i="2"/>
  <c r="L10" i="2"/>
  <c r="K6" i="2"/>
  <c r="K7" i="2"/>
  <c r="K8" i="2"/>
  <c r="K9" i="2"/>
  <c r="K10" i="2"/>
  <c r="D15" i="2"/>
  <c r="D17" i="2"/>
  <c r="D19" i="2"/>
  <c r="E19" i="2"/>
  <c r="H6" i="2"/>
  <c r="H7" i="2"/>
  <c r="H8" i="2"/>
  <c r="H9" i="2"/>
  <c r="H10" i="2"/>
  <c r="I7" i="2"/>
  <c r="I8" i="2" s="1"/>
  <c r="I9" i="2" s="1"/>
  <c r="I10" i="2" s="1"/>
  <c r="I6" i="2"/>
  <c r="E11" i="2"/>
  <c r="E6" i="2"/>
  <c r="E7" i="2"/>
  <c r="E8" i="2"/>
  <c r="E9" i="2"/>
  <c r="E10" i="2"/>
  <c r="E5" i="2"/>
  <c r="D11" i="2"/>
  <c r="I16" i="5"/>
  <c r="I15" i="5"/>
  <c r="G8" i="5"/>
  <c r="H8" i="5"/>
  <c r="G9" i="5"/>
  <c r="H9" i="5" s="1"/>
  <c r="G10" i="5"/>
  <c r="H10" i="5" s="1"/>
  <c r="D11" i="5"/>
  <c r="E10" i="5"/>
  <c r="E11" i="5" s="1"/>
  <c r="E9" i="5"/>
  <c r="E8" i="5"/>
  <c r="G7" i="5"/>
  <c r="H7" i="5" s="1"/>
  <c r="E7" i="5"/>
  <c r="G6" i="5"/>
  <c r="H6" i="5" s="1"/>
  <c r="E6" i="5"/>
  <c r="G5" i="5"/>
  <c r="H5" i="5" s="1"/>
  <c r="E5" i="5"/>
  <c r="H4" i="5"/>
  <c r="G4" i="5"/>
  <c r="E4" i="5"/>
  <c r="G3" i="5"/>
  <c r="H3" i="5" s="1"/>
  <c r="E3" i="5"/>
  <c r="G4" i="1"/>
  <c r="H4" i="1" s="1"/>
  <c r="G5" i="1"/>
  <c r="H5" i="1"/>
  <c r="G6" i="1"/>
  <c r="H6" i="1"/>
  <c r="G7" i="1"/>
  <c r="H7" i="1"/>
  <c r="G8" i="1"/>
  <c r="H8" i="1" s="1"/>
  <c r="G9" i="1"/>
  <c r="H9" i="1"/>
  <c r="E4" i="1"/>
  <c r="E5" i="1"/>
  <c r="E6" i="1"/>
  <c r="E7" i="1"/>
  <c r="E8" i="1"/>
  <c r="E9" i="1"/>
  <c r="E3" i="1"/>
  <c r="H9" i="6" l="1"/>
  <c r="C13" i="5"/>
  <c r="H14" i="5" s="1"/>
  <c r="H11" i="5"/>
  <c r="H13" i="5" s="1"/>
  <c r="I13" i="5" l="1"/>
  <c r="G13" i="5" s="1"/>
  <c r="K5" i="2"/>
  <c r="L5" i="2" s="1"/>
  <c r="L14" i="2"/>
  <c r="H5" i="2"/>
  <c r="I5" i="2"/>
  <c r="G3" i="1"/>
  <c r="H3" i="1" s="1"/>
  <c r="L16" i="2" l="1"/>
  <c r="L17" i="2" s="1"/>
  <c r="E10" i="1"/>
  <c r="H10" i="1"/>
  <c r="D10" i="1" l="1"/>
  <c r="H12" i="1" s="1"/>
  <c r="C12" i="1" l="1"/>
  <c r="H13" i="1" s="1"/>
  <c r="I12" i="1"/>
  <c r="G12" i="1" s="1"/>
</calcChain>
</file>

<file path=xl/sharedStrings.xml><?xml version="1.0" encoding="utf-8"?>
<sst xmlns="http://schemas.openxmlformats.org/spreadsheetml/2006/main" count="101" uniqueCount="69">
  <si>
    <t>Anzahl</t>
  </si>
  <si>
    <t>Produkt</t>
  </si>
  <si>
    <t>Summe</t>
  </si>
  <si>
    <t>MW:</t>
  </si>
  <si>
    <t>Median</t>
  </si>
  <si>
    <t>1/2 * (x25+x26)</t>
  </si>
  <si>
    <t>Modus</t>
  </si>
  <si>
    <t>häufigster Wert</t>
  </si>
  <si>
    <t>StdAbw</t>
  </si>
  <si>
    <t>Quartil 1</t>
  </si>
  <si>
    <t>Quartil 3</t>
  </si>
  <si>
    <t>quadr. Minuten</t>
  </si>
  <si>
    <t>Varianz</t>
  </si>
  <si>
    <t>Wurzel Var.</t>
  </si>
  <si>
    <t>x13</t>
  </si>
  <si>
    <t>Quartil 2</t>
  </si>
  <si>
    <t>50 * 0,25</t>
  </si>
  <si>
    <t>50 * 0,75</t>
  </si>
  <si>
    <t>Pos. 13</t>
  </si>
  <si>
    <t>Pos. 38</t>
  </si>
  <si>
    <t>x38</t>
  </si>
  <si>
    <t>Fahrzeit [Min]</t>
  </si>
  <si>
    <t>absolute Häufigkeit</t>
  </si>
  <si>
    <t>relative Häufigkeit</t>
  </si>
  <si>
    <t>Klassen-mitte</t>
  </si>
  <si>
    <t>Klassen-breite</t>
  </si>
  <si>
    <t>Häufigkeits-dichte</t>
  </si>
  <si>
    <t>kum. rel. Häufigkeit</t>
  </si>
  <si>
    <t>abs. Hkeit / Klassenbreite</t>
  </si>
  <si>
    <t>MW</t>
  </si>
  <si>
    <t>quadrierte Klassenmitte</t>
  </si>
  <si>
    <t>gewichtet</t>
  </si>
  <si>
    <t>Summe:</t>
  </si>
  <si>
    <t>quadrierter MW:</t>
  </si>
  <si>
    <t>Varianz:</t>
  </si>
  <si>
    <t>StdAbw:</t>
  </si>
  <si>
    <t>Tage</t>
  </si>
  <si>
    <t>x13 = 3</t>
  </si>
  <si>
    <t>x38 = 12</t>
  </si>
  <si>
    <t>51 * 0,25</t>
  </si>
  <si>
    <t>51 * 0,75</t>
  </si>
  <si>
    <t>x26</t>
  </si>
  <si>
    <t>[300 ; 500[</t>
  </si>
  <si>
    <t>[500 ; 800[</t>
  </si>
  <si>
    <t>[800 ; 1200[</t>
  </si>
  <si>
    <t>[1200 ; 1800[</t>
  </si>
  <si>
    <t>[1800 ; 2600[</t>
  </si>
  <si>
    <t>[2600 ; 4000]</t>
  </si>
  <si>
    <t>800 + 400*(0,5-0,2453)/0,302</t>
  </si>
  <si>
    <t>1200 + 600*(0,75-0,5472)/0,226</t>
  </si>
  <si>
    <t>Kredithöhe (Klasse)</t>
  </si>
  <si>
    <t>abs. Kredit-volumen</t>
  </si>
  <si>
    <t>relatives. Kreditvolumen</t>
  </si>
  <si>
    <t>kum. rel. Kreditvolumen</t>
  </si>
  <si>
    <t>x-Achse: Anteil Personen/Kredite</t>
  </si>
  <si>
    <t>y-Achse: Anteil Kreditvolumen</t>
  </si>
  <si>
    <t>---</t>
  </si>
  <si>
    <t>Klassenmitten verwenden</t>
  </si>
  <si>
    <t>max. KF:</t>
  </si>
  <si>
    <t>Fläche 1:</t>
  </si>
  <si>
    <t>Fläche 2:</t>
  </si>
  <si>
    <t>Fläche 3:</t>
  </si>
  <si>
    <t>Fläche 4:</t>
  </si>
  <si>
    <t>Fl. u. LK:</t>
  </si>
  <si>
    <t>GK:</t>
  </si>
  <si>
    <t>norm. GK:</t>
  </si>
  <si>
    <t>GK * n/(n-1)</t>
  </si>
  <si>
    <t>abs. H * KL.Mitte</t>
  </si>
  <si>
    <t>800 + 400*(0,25-0,2453)/0,302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</si>
</sst>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b/>
      <sz val="11"/>
      <color theme="8" tint="-0.249977111117893"/>
      <name val="Calibri"/>
      <family val="2"/>
      <scheme val="minor"/>
    </font>
    <font>
      <b/>
      <sz val="12"/>
      <color theme="8" tint="-0.249977111117893"/>
      <name val="Calibri"/>
      <family val="2"/>
    </font>
    <font>
      <b/>
      <sz val="12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5" xfId="0" applyBorder="1"/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/>
    <xf numFmtId="0" fontId="0" fillId="2" borderId="5" xfId="0" applyFill="1" applyBorder="1"/>
    <xf numFmtId="0" fontId="0" fillId="3" borderId="0" xfId="0" applyFill="1"/>
    <xf numFmtId="0" fontId="1" fillId="3" borderId="5" xfId="0" applyFont="1" applyFill="1" applyBorder="1"/>
    <xf numFmtId="0" fontId="0" fillId="0" borderId="5" xfId="0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4" fontId="1" fillId="4" borderId="5" xfId="0" applyNumberFormat="1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5" borderId="5" xfId="0" applyFont="1" applyFill="1" applyBorder="1"/>
    <xf numFmtId="0" fontId="0" fillId="0" borderId="11" xfId="0" applyBorder="1"/>
    <xf numFmtId="0" fontId="0" fillId="0" borderId="12" xfId="0" applyBorder="1"/>
    <xf numFmtId="0" fontId="1" fillId="0" borderId="0" xfId="0" applyFont="1"/>
    <xf numFmtId="0" fontId="2" fillId="0" borderId="3" xfId="0" applyFont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0" borderId="5" xfId="0" applyFont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2" borderId="5" xfId="0" applyFont="1" applyFill="1" applyBorder="1"/>
    <xf numFmtId="0" fontId="1" fillId="5" borderId="5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165" fontId="2" fillId="6" borderId="4" xfId="0" applyNumberFormat="1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165" fontId="2" fillId="5" borderId="4" xfId="0" applyNumberFormat="1" applyFont="1" applyFill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0" xfId="0" applyAlignment="1">
      <alignment vertical="center"/>
    </xf>
    <xf numFmtId="2" fontId="1" fillId="0" borderId="5" xfId="0" applyNumberFormat="1" applyFont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2" fontId="1" fillId="0" borderId="12" xfId="0" applyNumberFormat="1" applyFont="1" applyBorder="1"/>
    <xf numFmtId="2" fontId="1" fillId="3" borderId="5" xfId="0" applyNumberFormat="1" applyFont="1" applyFill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9" fillId="5" borderId="15" xfId="0" applyFont="1" applyFill="1" applyBorder="1" applyAlignment="1">
      <alignment horizontal="center" vertical="center" wrapText="1"/>
    </xf>
    <xf numFmtId="164" fontId="1" fillId="5" borderId="5" xfId="0" applyNumberFormat="1" applyFont="1" applyFill="1" applyBorder="1" applyAlignment="1">
      <alignment horizontal="center"/>
    </xf>
    <xf numFmtId="0" fontId="9" fillId="6" borderId="1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5" xfId="0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296869</xdr:colOff>
      <xdr:row>3</xdr:row>
      <xdr:rowOff>116795</xdr:rowOff>
    </xdr:from>
    <xdr:to>
      <xdr:col>11</xdr:col>
      <xdr:colOff>141279</xdr:colOff>
      <xdr:row>7</xdr:row>
      <xdr:rowOff>89526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7334D9B-B74D-9264-636B-B04C074C05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186" t="24478" r="3796" b="41306"/>
        <a:stretch/>
      </xdr:blipFill>
      <xdr:spPr bwMode="auto">
        <a:xfrm>
          <a:off x="6606830" y="724894"/>
          <a:ext cx="2130410" cy="82857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73712</xdr:colOff>
      <xdr:row>15</xdr:row>
      <xdr:rowOff>122729</xdr:rowOff>
    </xdr:from>
    <xdr:to>
      <xdr:col>8</xdr:col>
      <xdr:colOff>533222</xdr:colOff>
      <xdr:row>20</xdr:row>
      <xdr:rowOff>128934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5F7D096-2888-CB31-69EE-1AF1D8ECD21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641" t="65526" b="4152"/>
        <a:stretch/>
      </xdr:blipFill>
      <xdr:spPr bwMode="auto">
        <a:xfrm>
          <a:off x="3883712" y="3151961"/>
          <a:ext cx="2959471" cy="95386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296869</xdr:colOff>
      <xdr:row>3</xdr:row>
      <xdr:rowOff>116795</xdr:rowOff>
    </xdr:from>
    <xdr:to>
      <xdr:col>11</xdr:col>
      <xdr:colOff>137191</xdr:colOff>
      <xdr:row>7</xdr:row>
      <xdr:rowOff>100406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028BE05-CF29-4AB4-A058-18EC289569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186" t="24478" r="3796" b="41306"/>
        <a:stretch/>
      </xdr:blipFill>
      <xdr:spPr bwMode="auto">
        <a:xfrm>
          <a:off x="6603779" y="720952"/>
          <a:ext cx="2130410" cy="82317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73712</xdr:colOff>
      <xdr:row>16</xdr:row>
      <xdr:rowOff>122729</xdr:rowOff>
    </xdr:from>
    <xdr:to>
      <xdr:col>8</xdr:col>
      <xdr:colOff>533222</xdr:colOff>
      <xdr:row>21</xdr:row>
      <xdr:rowOff>137091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2776231-D6F1-41BF-8490-37845662A4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641" t="65526" b="4152"/>
        <a:stretch/>
      </xdr:blipFill>
      <xdr:spPr bwMode="auto">
        <a:xfrm>
          <a:off x="3883712" y="3133990"/>
          <a:ext cx="2957781" cy="9600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576942</xdr:colOff>
      <xdr:row>13</xdr:row>
      <xdr:rowOff>83251</xdr:rowOff>
    </xdr:from>
    <xdr:to>
      <xdr:col>9</xdr:col>
      <xdr:colOff>708791</xdr:colOff>
      <xdr:row>16</xdr:row>
      <xdr:rowOff>25825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2B79A8F-70B9-5672-9D3B-F2BA191D56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" b="8399"/>
        <a:stretch/>
      </xdr:blipFill>
      <xdr:spPr>
        <a:xfrm>
          <a:off x="4386942" y="3158465"/>
          <a:ext cx="3364935" cy="510021"/>
        </a:xfrm>
        <a:prstGeom prst="rect">
          <a:avLst/>
        </a:prstGeom>
      </xdr:spPr>
    </xdr:pic>
    <xdr:clientData/>
  </xdr:twoCellAnchor>
  <xdr:twoCellAnchor editAs="oneCell">
    <xdr:from>
      <xdr:col>5</xdr:col>
      <xdr:colOff>375556</xdr:colOff>
      <xdr:row>18</xdr:row>
      <xdr:rowOff>4494</xdr:rowOff>
    </xdr:from>
    <xdr:to>
      <xdr:col>8</xdr:col>
      <xdr:colOff>836012</xdr:colOff>
      <xdr:row>21</xdr:row>
      <xdr:rowOff>138903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4FE9066-6B7D-C346-1CCA-9E0ACD428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85556" y="3983223"/>
          <a:ext cx="2844427" cy="735872"/>
        </a:xfrm>
        <a:prstGeom prst="rect">
          <a:avLst/>
        </a:prstGeom>
      </xdr:spPr>
    </xdr:pic>
    <xdr:clientData/>
  </xdr:twoCellAnchor>
  <xdr:twoCellAnchor editAs="oneCell">
    <xdr:from>
      <xdr:col>6</xdr:col>
      <xdr:colOff>129268</xdr:colOff>
      <xdr:row>22</xdr:row>
      <xdr:rowOff>43543</xdr:rowOff>
    </xdr:from>
    <xdr:to>
      <xdr:col>10</xdr:col>
      <xdr:colOff>750263</xdr:colOff>
      <xdr:row>28</xdr:row>
      <xdr:rowOff>137586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514A9066-EA91-9C1E-3984-C8C8D4966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80239" y="4925786"/>
          <a:ext cx="3840452" cy="11336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229961</xdr:colOff>
      <xdr:row>11</xdr:row>
      <xdr:rowOff>12246</xdr:rowOff>
    </xdr:from>
    <xdr:to>
      <xdr:col>7</xdr:col>
      <xdr:colOff>840923</xdr:colOff>
      <xdr:row>15</xdr:row>
      <xdr:rowOff>137047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2F839AB-D62C-AE9E-5945-7AC9BD7A55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689" t="67764" r="54093" b="21020"/>
        <a:stretch/>
      </xdr:blipFill>
      <xdr:spPr bwMode="auto">
        <a:xfrm>
          <a:off x="4801961" y="2309132"/>
          <a:ext cx="1411062" cy="8922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500742</xdr:colOff>
      <xdr:row>9</xdr:row>
      <xdr:rowOff>63952</xdr:rowOff>
    </xdr:from>
    <xdr:to>
      <xdr:col>4</xdr:col>
      <xdr:colOff>327927</xdr:colOff>
      <xdr:row>14</xdr:row>
      <xdr:rowOff>25470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E440B92-EEE2-4550-8092-408CE350CFC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2355" t="67764" r="27846" b="21020"/>
        <a:stretch/>
      </xdr:blipFill>
      <xdr:spPr bwMode="auto">
        <a:xfrm>
          <a:off x="2024742" y="1979838"/>
          <a:ext cx="1375682" cy="8990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66A3A-07DF-47F3-83F5-4D364270FD72}">
  <dimension ref="A2:O19"/>
  <sheetViews>
    <sheetView zoomScale="145" zoomScaleNormal="145" workbookViewId="0">
      <selection activeCell="N20" sqref="N20"/>
    </sheetView>
  </sheetViews>
  <sheetFormatPr baseColWidth="10" defaultRowHeight="15" x14ac:dyDescent="0.25"/>
  <cols>
    <col min="7" max="7" width="14.5703125" customWidth="1"/>
    <col min="13" max="13" width="7.140625" customWidth="1"/>
    <col min="15" max="15" width="6.7109375" customWidth="1"/>
  </cols>
  <sheetData>
    <row r="2" spans="1:10" ht="15.75" thickBot="1" x14ac:dyDescent="0.3">
      <c r="C2" t="s">
        <v>36</v>
      </c>
      <c r="D2" t="s">
        <v>0</v>
      </c>
      <c r="E2" t="s">
        <v>1</v>
      </c>
      <c r="G2" t="s">
        <v>11</v>
      </c>
      <c r="H2" t="s">
        <v>1</v>
      </c>
    </row>
    <row r="3" spans="1:10" ht="16.5" thickBot="1" x14ac:dyDescent="0.3">
      <c r="C3" s="1">
        <v>0</v>
      </c>
      <c r="D3" s="7">
        <v>5</v>
      </c>
      <c r="E3" s="6">
        <f>C3*D3</f>
        <v>0</v>
      </c>
      <c r="G3">
        <f>C3*C3</f>
        <v>0</v>
      </c>
      <c r="H3">
        <f>G3*D3</f>
        <v>0</v>
      </c>
    </row>
    <row r="4" spans="1:10" ht="16.5" thickBot="1" x14ac:dyDescent="0.3">
      <c r="C4" s="3">
        <v>3</v>
      </c>
      <c r="D4" s="32">
        <v>9</v>
      </c>
      <c r="E4" s="6">
        <f t="shared" ref="E4:E9" si="0">C4*D4</f>
        <v>27</v>
      </c>
      <c r="G4">
        <f t="shared" ref="G4:G9" si="1">C4*C4</f>
        <v>9</v>
      </c>
      <c r="H4">
        <f t="shared" ref="H4:H9" si="2">G4*D4</f>
        <v>81</v>
      </c>
    </row>
    <row r="5" spans="1:10" ht="16.5" thickBot="1" x14ac:dyDescent="0.3">
      <c r="C5" s="3">
        <v>5</v>
      </c>
      <c r="D5" s="8">
        <v>13</v>
      </c>
      <c r="E5" s="6">
        <f t="shared" si="0"/>
        <v>65</v>
      </c>
      <c r="G5">
        <f t="shared" si="1"/>
        <v>25</v>
      </c>
      <c r="H5">
        <f t="shared" si="2"/>
        <v>325</v>
      </c>
    </row>
    <row r="6" spans="1:10" ht="16.5" thickBot="1" x14ac:dyDescent="0.3">
      <c r="C6" s="3">
        <v>9</v>
      </c>
      <c r="D6" s="9">
        <v>9</v>
      </c>
      <c r="E6" s="6">
        <f t="shared" si="0"/>
        <v>81</v>
      </c>
      <c r="G6">
        <f t="shared" si="1"/>
        <v>81</v>
      </c>
      <c r="H6">
        <f t="shared" si="2"/>
        <v>729</v>
      </c>
    </row>
    <row r="7" spans="1:10" ht="16.5" thickBot="1" x14ac:dyDescent="0.3">
      <c r="C7" s="3">
        <v>12</v>
      </c>
      <c r="D7" s="9">
        <v>8</v>
      </c>
      <c r="E7" s="6">
        <f t="shared" si="0"/>
        <v>96</v>
      </c>
      <c r="G7">
        <f t="shared" si="1"/>
        <v>144</v>
      </c>
      <c r="H7">
        <f t="shared" si="2"/>
        <v>1152</v>
      </c>
    </row>
    <row r="8" spans="1:10" ht="16.5" thickBot="1" x14ac:dyDescent="0.3">
      <c r="C8" s="3">
        <v>18</v>
      </c>
      <c r="D8" s="9">
        <v>4</v>
      </c>
      <c r="E8" s="6">
        <f t="shared" si="0"/>
        <v>72</v>
      </c>
      <c r="G8">
        <f t="shared" si="1"/>
        <v>324</v>
      </c>
      <c r="H8">
        <f t="shared" si="2"/>
        <v>1296</v>
      </c>
    </row>
    <row r="9" spans="1:10" ht="15.75" x14ac:dyDescent="0.25">
      <c r="C9" s="5">
        <v>21</v>
      </c>
      <c r="D9" s="10">
        <v>2</v>
      </c>
      <c r="E9" s="6">
        <f t="shared" si="0"/>
        <v>42</v>
      </c>
      <c r="G9">
        <f t="shared" si="1"/>
        <v>441</v>
      </c>
      <c r="H9">
        <f t="shared" si="2"/>
        <v>882</v>
      </c>
    </row>
    <row r="10" spans="1:10" x14ac:dyDescent="0.25">
      <c r="B10" s="6" t="s">
        <v>2</v>
      </c>
      <c r="C10" s="6"/>
      <c r="D10" s="33">
        <f>SUM(D3:D9)</f>
        <v>50</v>
      </c>
      <c r="E10" s="6">
        <f>SUM(E3:E9)</f>
        <v>383</v>
      </c>
      <c r="H10" s="12">
        <f>SUM(H3:H9)</f>
        <v>4465</v>
      </c>
    </row>
    <row r="11" spans="1:10" x14ac:dyDescent="0.25">
      <c r="B11" s="6"/>
      <c r="C11" s="6"/>
      <c r="D11" s="6"/>
      <c r="E11" s="6"/>
    </row>
    <row r="12" spans="1:10" x14ac:dyDescent="0.25">
      <c r="B12" s="6" t="s">
        <v>3</v>
      </c>
      <c r="C12" s="14">
        <f>E10/D10</f>
        <v>7.66</v>
      </c>
      <c r="D12" s="69"/>
      <c r="E12" s="70"/>
      <c r="F12" s="16" t="s">
        <v>8</v>
      </c>
      <c r="G12" s="17">
        <f>I12^0.5</f>
        <v>5.5339316945549655</v>
      </c>
      <c r="H12" s="12">
        <f>H10/D10</f>
        <v>89.3</v>
      </c>
      <c r="I12" s="71">
        <f>H12-H13</f>
        <v>30.624399999999994</v>
      </c>
      <c r="J12" s="71" t="s">
        <v>12</v>
      </c>
    </row>
    <row r="13" spans="1:10" x14ac:dyDescent="0.25">
      <c r="B13" s="20"/>
      <c r="C13" s="11"/>
      <c r="D13" s="11"/>
      <c r="E13" s="6"/>
      <c r="G13" s="18" t="s">
        <v>13</v>
      </c>
      <c r="H13" s="13">
        <f>C12^2</f>
        <v>58.675600000000003</v>
      </c>
      <c r="I13" s="72"/>
      <c r="J13" s="72"/>
    </row>
    <row r="14" spans="1:10" x14ac:dyDescent="0.25">
      <c r="A14" s="11" t="s">
        <v>15</v>
      </c>
      <c r="B14" s="11" t="s">
        <v>4</v>
      </c>
      <c r="C14" s="11">
        <v>5</v>
      </c>
      <c r="D14" s="69" t="s">
        <v>5</v>
      </c>
      <c r="E14" s="70"/>
      <c r="F14" s="19" t="s">
        <v>9</v>
      </c>
      <c r="G14" s="19" t="s">
        <v>37</v>
      </c>
      <c r="H14" s="19" t="s">
        <v>16</v>
      </c>
      <c r="I14" s="34">
        <v>12.5</v>
      </c>
      <c r="J14" s="34" t="s">
        <v>18</v>
      </c>
    </row>
    <row r="15" spans="1:10" x14ac:dyDescent="0.25">
      <c r="B15" s="21"/>
      <c r="C15" s="11"/>
      <c r="D15" s="11"/>
      <c r="E15" s="6"/>
      <c r="F15" s="19" t="s">
        <v>10</v>
      </c>
      <c r="G15" s="19" t="s">
        <v>38</v>
      </c>
      <c r="H15" s="19" t="s">
        <v>17</v>
      </c>
      <c r="I15" s="34">
        <v>37.5</v>
      </c>
      <c r="J15" s="34" t="s">
        <v>19</v>
      </c>
    </row>
    <row r="16" spans="1:10" x14ac:dyDescent="0.25">
      <c r="B16" s="6" t="s">
        <v>6</v>
      </c>
      <c r="C16" s="11">
        <v>5</v>
      </c>
      <c r="D16" s="69" t="s">
        <v>7</v>
      </c>
      <c r="E16" s="70"/>
    </row>
    <row r="17" spans="12:15" x14ac:dyDescent="0.25">
      <c r="O17" s="22" t="s">
        <v>14</v>
      </c>
    </row>
    <row r="18" spans="12:15" x14ac:dyDescent="0.25">
      <c r="L18" s="22"/>
      <c r="M18" s="22"/>
      <c r="N18" s="22"/>
      <c r="O18" s="22"/>
    </row>
    <row r="19" spans="12:15" x14ac:dyDescent="0.25">
      <c r="O19" s="22" t="s">
        <v>20</v>
      </c>
    </row>
  </sheetData>
  <mergeCells count="5">
    <mergeCell ref="D14:E14"/>
    <mergeCell ref="D12:E12"/>
    <mergeCell ref="D16:E16"/>
    <mergeCell ref="I12:I13"/>
    <mergeCell ref="J12:J1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C0E9-92BF-478C-BA05-C664326A81C2}">
  <dimension ref="A2:O20"/>
  <sheetViews>
    <sheetView zoomScale="145" zoomScaleNormal="145" workbookViewId="0">
      <selection activeCell="N23" sqref="N23"/>
    </sheetView>
  </sheetViews>
  <sheetFormatPr baseColWidth="10" defaultRowHeight="15" x14ac:dyDescent="0.25"/>
  <cols>
    <col min="7" max="7" width="14.5703125" customWidth="1"/>
    <col min="13" max="13" width="7.140625" customWidth="1"/>
    <col min="15" max="15" width="6.7109375" customWidth="1"/>
  </cols>
  <sheetData>
    <row r="2" spans="1:10" ht="15.75" thickBot="1" x14ac:dyDescent="0.3">
      <c r="C2" t="s">
        <v>36</v>
      </c>
      <c r="D2" t="s">
        <v>0</v>
      </c>
      <c r="E2" t="s">
        <v>1</v>
      </c>
      <c r="G2" t="s">
        <v>11</v>
      </c>
      <c r="H2" t="s">
        <v>1</v>
      </c>
    </row>
    <row r="3" spans="1:10" ht="16.5" thickBot="1" x14ac:dyDescent="0.3">
      <c r="C3" s="1">
        <v>0</v>
      </c>
      <c r="D3" s="7">
        <v>5</v>
      </c>
      <c r="E3" s="6">
        <f>C3*D3</f>
        <v>0</v>
      </c>
      <c r="G3">
        <f>C3*C3</f>
        <v>0</v>
      </c>
      <c r="H3">
        <f>G3*D3</f>
        <v>0</v>
      </c>
    </row>
    <row r="4" spans="1:10" ht="16.5" thickBot="1" x14ac:dyDescent="0.3">
      <c r="C4" s="3">
        <v>3</v>
      </c>
      <c r="D4" s="32">
        <v>9</v>
      </c>
      <c r="E4" s="6">
        <f t="shared" ref="E4:E7" si="0">C4*D4</f>
        <v>27</v>
      </c>
      <c r="G4">
        <f t="shared" ref="G4:G7" si="1">C4*C4</f>
        <v>9</v>
      </c>
      <c r="H4">
        <f t="shared" ref="H4:H7" si="2">G4*D4</f>
        <v>81</v>
      </c>
    </row>
    <row r="5" spans="1:10" ht="16.5" thickBot="1" x14ac:dyDescent="0.3">
      <c r="C5" s="3">
        <v>5</v>
      </c>
      <c r="D5" s="8">
        <v>13</v>
      </c>
      <c r="E5" s="6">
        <f t="shared" si="0"/>
        <v>65</v>
      </c>
      <c r="G5">
        <f t="shared" si="1"/>
        <v>25</v>
      </c>
      <c r="H5">
        <f t="shared" si="2"/>
        <v>325</v>
      </c>
    </row>
    <row r="6" spans="1:10" ht="16.5" thickBot="1" x14ac:dyDescent="0.3">
      <c r="C6" s="3">
        <v>9</v>
      </c>
      <c r="D6" s="9">
        <v>9</v>
      </c>
      <c r="E6" s="6">
        <f t="shared" si="0"/>
        <v>81</v>
      </c>
      <c r="G6">
        <f t="shared" si="1"/>
        <v>81</v>
      </c>
      <c r="H6">
        <f t="shared" si="2"/>
        <v>729</v>
      </c>
    </row>
    <row r="7" spans="1:10" ht="16.5" thickBot="1" x14ac:dyDescent="0.3">
      <c r="C7" s="3">
        <v>12</v>
      </c>
      <c r="D7" s="9">
        <v>8</v>
      </c>
      <c r="E7" s="6">
        <f t="shared" si="0"/>
        <v>96</v>
      </c>
      <c r="G7">
        <f t="shared" si="1"/>
        <v>144</v>
      </c>
      <c r="H7">
        <f t="shared" si="2"/>
        <v>1152</v>
      </c>
    </row>
    <row r="8" spans="1:10" ht="16.5" thickBot="1" x14ac:dyDescent="0.3">
      <c r="C8" s="3">
        <v>18</v>
      </c>
      <c r="D8" s="9">
        <v>4</v>
      </c>
      <c r="E8" s="6">
        <f>C8*D8</f>
        <v>72</v>
      </c>
      <c r="G8">
        <f t="shared" ref="G8:G10" si="3">C8*C8</f>
        <v>324</v>
      </c>
      <c r="H8">
        <f t="shared" ref="H8:H10" si="4">G8*D8</f>
        <v>1296</v>
      </c>
    </row>
    <row r="9" spans="1:10" ht="15.75" x14ac:dyDescent="0.25">
      <c r="C9" s="5">
        <v>21</v>
      </c>
      <c r="D9" s="10">
        <v>2</v>
      </c>
      <c r="E9" s="20">
        <f>C9*D9</f>
        <v>42</v>
      </c>
      <c r="G9">
        <f t="shared" si="3"/>
        <v>441</v>
      </c>
      <c r="H9">
        <f t="shared" si="4"/>
        <v>882</v>
      </c>
    </row>
    <row r="10" spans="1:10" x14ac:dyDescent="0.25">
      <c r="C10" s="36">
        <v>80</v>
      </c>
      <c r="D10" s="36">
        <v>1</v>
      </c>
      <c r="E10" s="35">
        <f>C10*D10</f>
        <v>80</v>
      </c>
      <c r="G10">
        <f t="shared" si="3"/>
        <v>6400</v>
      </c>
      <c r="H10">
        <f t="shared" si="4"/>
        <v>6400</v>
      </c>
    </row>
    <row r="11" spans="1:10" x14ac:dyDescent="0.25">
      <c r="B11" s="6" t="s">
        <v>2</v>
      </c>
      <c r="C11" s="6"/>
      <c r="D11" s="33">
        <f>SUM(D3:D10)</f>
        <v>51</v>
      </c>
      <c r="E11" s="6">
        <f>SUM(E3:E10)</f>
        <v>463</v>
      </c>
      <c r="H11" s="12">
        <f>SUM(H3:H10)</f>
        <v>10865</v>
      </c>
    </row>
    <row r="12" spans="1:10" x14ac:dyDescent="0.25">
      <c r="B12" s="6"/>
      <c r="C12" s="6"/>
      <c r="D12" s="6"/>
      <c r="E12" s="6"/>
    </row>
    <row r="13" spans="1:10" x14ac:dyDescent="0.25">
      <c r="B13" s="6" t="s">
        <v>3</v>
      </c>
      <c r="C13" s="14">
        <f>E11/D11</f>
        <v>9.0784313725490193</v>
      </c>
      <c r="D13" s="69"/>
      <c r="E13" s="70"/>
      <c r="F13" s="16" t="s">
        <v>8</v>
      </c>
      <c r="G13" s="17">
        <f>I13^0.5</f>
        <v>11.428967560553851</v>
      </c>
      <c r="H13" s="12">
        <f>H11/D11</f>
        <v>213.0392156862745</v>
      </c>
      <c r="I13" s="71">
        <f>H13-H14</f>
        <v>130.62129950019224</v>
      </c>
      <c r="J13" s="71" t="s">
        <v>12</v>
      </c>
    </row>
    <row r="14" spans="1:10" x14ac:dyDescent="0.25">
      <c r="B14" s="20"/>
      <c r="C14" s="11"/>
      <c r="D14" s="11"/>
      <c r="E14" s="6"/>
      <c r="G14" s="18" t="s">
        <v>13</v>
      </c>
      <c r="H14" s="13">
        <f>C13^2</f>
        <v>82.417916186082266</v>
      </c>
      <c r="I14" s="72"/>
      <c r="J14" s="72"/>
    </row>
    <row r="15" spans="1:10" x14ac:dyDescent="0.25">
      <c r="A15" s="11" t="s">
        <v>15</v>
      </c>
      <c r="B15" s="11" t="s">
        <v>4</v>
      </c>
      <c r="C15" s="11">
        <v>5</v>
      </c>
      <c r="D15" s="69" t="s">
        <v>41</v>
      </c>
      <c r="E15" s="70"/>
      <c r="F15" s="19" t="s">
        <v>9</v>
      </c>
      <c r="G15" s="19" t="s">
        <v>37</v>
      </c>
      <c r="H15" s="19" t="s">
        <v>39</v>
      </c>
      <c r="I15" s="34">
        <f>51*0.25</f>
        <v>12.75</v>
      </c>
      <c r="J15" s="34" t="s">
        <v>18</v>
      </c>
    </row>
    <row r="16" spans="1:10" x14ac:dyDescent="0.25">
      <c r="B16" s="21"/>
      <c r="C16" s="11"/>
      <c r="D16" s="11"/>
      <c r="E16" s="6"/>
      <c r="F16" s="19" t="s">
        <v>10</v>
      </c>
      <c r="G16" s="19" t="s">
        <v>38</v>
      </c>
      <c r="H16" s="19" t="s">
        <v>40</v>
      </c>
      <c r="I16" s="34">
        <f>51*0.75</f>
        <v>38.25</v>
      </c>
      <c r="J16" s="34" t="s">
        <v>19</v>
      </c>
    </row>
    <row r="17" spans="2:15" x14ac:dyDescent="0.25">
      <c r="B17" s="6" t="s">
        <v>6</v>
      </c>
      <c r="C17" s="11">
        <v>5</v>
      </c>
      <c r="D17" s="69" t="s">
        <v>7</v>
      </c>
      <c r="E17" s="70"/>
    </row>
    <row r="18" spans="2:15" x14ac:dyDescent="0.25">
      <c r="O18" s="22" t="s">
        <v>14</v>
      </c>
    </row>
    <row r="19" spans="2:15" x14ac:dyDescent="0.25">
      <c r="L19" s="22"/>
      <c r="M19" s="22"/>
      <c r="N19" s="22"/>
      <c r="O19" s="22"/>
    </row>
    <row r="20" spans="2:15" x14ac:dyDescent="0.25">
      <c r="O20" s="22" t="s">
        <v>20</v>
      </c>
    </row>
  </sheetData>
  <mergeCells count="5">
    <mergeCell ref="D13:E13"/>
    <mergeCell ref="I13:I14"/>
    <mergeCell ref="J13:J14"/>
    <mergeCell ref="D15:E15"/>
    <mergeCell ref="D17:E17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88EDD-C759-4C29-A54B-09B9A4F2B203}">
  <dimension ref="C3:L28"/>
  <sheetViews>
    <sheetView tabSelected="1" zoomScaleNormal="100" workbookViewId="0">
      <selection activeCell="D25" sqref="D25"/>
    </sheetView>
  </sheetViews>
  <sheetFormatPr baseColWidth="10" defaultRowHeight="15" x14ac:dyDescent="0.25"/>
  <cols>
    <col min="3" max="3" width="16" customWidth="1"/>
    <col min="4" max="4" width="12" bestFit="1" customWidth="1"/>
    <col min="5" max="5" width="13.42578125" bestFit="1" customWidth="1"/>
    <col min="8" max="8" width="12.85546875" customWidth="1"/>
    <col min="9" max="9" width="12.7109375" customWidth="1"/>
    <col min="11" max="11" width="16.140625" customWidth="1"/>
  </cols>
  <sheetData>
    <row r="3" spans="3:12" ht="15.75" thickBot="1" x14ac:dyDescent="0.3"/>
    <row r="4" spans="3:12" ht="36" customHeight="1" thickBot="1" x14ac:dyDescent="0.3">
      <c r="C4" s="1" t="s">
        <v>21</v>
      </c>
      <c r="D4" s="2" t="s">
        <v>22</v>
      </c>
      <c r="E4" s="2" t="s">
        <v>23</v>
      </c>
      <c r="F4" s="26" t="s">
        <v>24</v>
      </c>
      <c r="G4" s="2" t="s">
        <v>25</v>
      </c>
      <c r="H4" s="2" t="s">
        <v>26</v>
      </c>
      <c r="I4" s="2" t="s">
        <v>27</v>
      </c>
      <c r="J4" s="76" t="s">
        <v>67</v>
      </c>
      <c r="K4" s="10" t="s">
        <v>30</v>
      </c>
      <c r="L4" s="10" t="s">
        <v>31</v>
      </c>
    </row>
    <row r="5" spans="3:12" ht="16.5" thickBot="1" x14ac:dyDescent="0.3">
      <c r="C5" s="37" t="s">
        <v>42</v>
      </c>
      <c r="D5" s="41">
        <v>20</v>
      </c>
      <c r="E5" s="39">
        <f>D5/$D$11</f>
        <v>7.5471698113207544E-2</v>
      </c>
      <c r="F5" s="37">
        <v>400</v>
      </c>
      <c r="G5" s="37">
        <v>200</v>
      </c>
      <c r="H5" s="4">
        <f>D5/G5</f>
        <v>0.1</v>
      </c>
      <c r="I5" s="40">
        <f>E5</f>
        <v>7.5471698113207544E-2</v>
      </c>
      <c r="J5" s="77">
        <f>D5*F5</f>
        <v>8000</v>
      </c>
      <c r="K5">
        <f>F5*F5</f>
        <v>160000</v>
      </c>
      <c r="L5">
        <f>K5*E5</f>
        <v>12075.471698113208</v>
      </c>
    </row>
    <row r="6" spans="3:12" ht="16.5" thickBot="1" x14ac:dyDescent="0.3">
      <c r="C6" s="47" t="s">
        <v>43</v>
      </c>
      <c r="D6" s="48">
        <v>45</v>
      </c>
      <c r="E6" s="49">
        <f t="shared" ref="E6:E10" si="0">D6/$D$11</f>
        <v>0.16981132075471697</v>
      </c>
      <c r="F6" s="47">
        <v>650</v>
      </c>
      <c r="G6" s="47">
        <v>300</v>
      </c>
      <c r="H6" s="24">
        <f t="shared" ref="H6:H10" si="1">D6/G6</f>
        <v>0.15</v>
      </c>
      <c r="I6" s="50">
        <f>I5+E6</f>
        <v>0.24528301886792453</v>
      </c>
      <c r="J6" s="77">
        <f t="shared" ref="J6:J10" si="2">D6*F6</f>
        <v>29250</v>
      </c>
      <c r="K6">
        <f t="shared" ref="K6:K10" si="3">F6*F6</f>
        <v>422500</v>
      </c>
      <c r="L6">
        <f t="shared" ref="L6:L10" si="4">K6*E6</f>
        <v>71745.283018867922</v>
      </c>
    </row>
    <row r="7" spans="3:12" ht="16.5" thickBot="1" x14ac:dyDescent="0.3">
      <c r="C7" s="42" t="s">
        <v>44</v>
      </c>
      <c r="D7" s="43">
        <v>80</v>
      </c>
      <c r="E7" s="44">
        <f t="shared" si="0"/>
        <v>0.30188679245283018</v>
      </c>
      <c r="F7" s="42">
        <v>1000</v>
      </c>
      <c r="G7" s="42">
        <v>400</v>
      </c>
      <c r="H7" s="45">
        <f t="shared" si="1"/>
        <v>0.2</v>
      </c>
      <c r="I7" s="46">
        <f t="shared" ref="I7:I10" si="5">I6+E7</f>
        <v>0.54716981132075471</v>
      </c>
      <c r="J7" s="77">
        <f t="shared" si="2"/>
        <v>80000</v>
      </c>
      <c r="K7">
        <f t="shared" si="3"/>
        <v>1000000</v>
      </c>
      <c r="L7">
        <f t="shared" si="4"/>
        <v>301886.79245283018</v>
      </c>
    </row>
    <row r="8" spans="3:12" ht="16.5" thickBot="1" x14ac:dyDescent="0.3">
      <c r="C8" s="47" t="s">
        <v>45</v>
      </c>
      <c r="D8" s="48">
        <v>60</v>
      </c>
      <c r="E8" s="49">
        <f t="shared" si="0"/>
        <v>0.22641509433962265</v>
      </c>
      <c r="F8" s="47">
        <v>1500</v>
      </c>
      <c r="G8" s="47">
        <v>600</v>
      </c>
      <c r="H8" s="24">
        <f t="shared" si="1"/>
        <v>0.1</v>
      </c>
      <c r="I8" s="50">
        <f t="shared" si="5"/>
        <v>0.77358490566037741</v>
      </c>
      <c r="J8" s="77">
        <f t="shared" si="2"/>
        <v>90000</v>
      </c>
      <c r="K8">
        <f t="shared" si="3"/>
        <v>2250000</v>
      </c>
      <c r="L8">
        <f t="shared" si="4"/>
        <v>509433.96226415096</v>
      </c>
    </row>
    <row r="9" spans="3:12" ht="16.5" thickBot="1" x14ac:dyDescent="0.3">
      <c r="C9" s="38" t="s">
        <v>46</v>
      </c>
      <c r="D9" s="41">
        <v>32</v>
      </c>
      <c r="E9" s="39">
        <f t="shared" si="0"/>
        <v>0.12075471698113208</v>
      </c>
      <c r="F9" s="38">
        <v>2200</v>
      </c>
      <c r="G9" s="38">
        <v>800</v>
      </c>
      <c r="H9" s="4">
        <f t="shared" si="1"/>
        <v>0.04</v>
      </c>
      <c r="I9" s="40">
        <f t="shared" si="5"/>
        <v>0.89433962264150946</v>
      </c>
      <c r="J9" s="77">
        <f t="shared" si="2"/>
        <v>70400</v>
      </c>
      <c r="K9">
        <f t="shared" si="3"/>
        <v>4840000</v>
      </c>
      <c r="L9">
        <f t="shared" si="4"/>
        <v>584452.83018867928</v>
      </c>
    </row>
    <row r="10" spans="3:12" ht="16.5" thickBot="1" x14ac:dyDescent="0.3">
      <c r="C10" s="38" t="s">
        <v>47</v>
      </c>
      <c r="D10" s="4">
        <v>28</v>
      </c>
      <c r="E10" s="39">
        <f t="shared" si="0"/>
        <v>0.10566037735849057</v>
      </c>
      <c r="F10" s="38">
        <v>3300</v>
      </c>
      <c r="G10" s="38">
        <v>1400</v>
      </c>
      <c r="H10" s="4">
        <f t="shared" si="1"/>
        <v>0.02</v>
      </c>
      <c r="I10" s="40">
        <f t="shared" si="5"/>
        <v>1</v>
      </c>
      <c r="J10" s="77">
        <f t="shared" si="2"/>
        <v>92400</v>
      </c>
      <c r="K10">
        <f t="shared" si="3"/>
        <v>10890000</v>
      </c>
      <c r="L10">
        <f t="shared" si="4"/>
        <v>1150641.5094339624</v>
      </c>
    </row>
    <row r="11" spans="3:12" ht="16.5" thickBot="1" x14ac:dyDescent="0.3">
      <c r="C11" s="23" t="s">
        <v>2</v>
      </c>
      <c r="D11" s="4">
        <f>SUM(D5:D10)</f>
        <v>265</v>
      </c>
      <c r="E11" s="4">
        <f>SUM(E5:E10)</f>
        <v>1</v>
      </c>
      <c r="F11" s="4"/>
      <c r="G11" s="4"/>
      <c r="H11" s="4"/>
      <c r="I11" s="4"/>
      <c r="J11" s="4">
        <f>SUM(J5:J10)</f>
        <v>370050</v>
      </c>
      <c r="K11">
        <v>289050</v>
      </c>
      <c r="L11">
        <f>J11-K11</f>
        <v>81000</v>
      </c>
    </row>
    <row r="12" spans="3:12" ht="33.75" customHeight="1" x14ac:dyDescent="0.25">
      <c r="H12" s="25" t="s">
        <v>28</v>
      </c>
    </row>
    <row r="13" spans="3:12" x14ac:dyDescent="0.25">
      <c r="K13" t="s">
        <v>32</v>
      </c>
      <c r="L13">
        <f>SUM(L5:L11)</f>
        <v>2711235.8490566039</v>
      </c>
    </row>
    <row r="14" spans="3:12" x14ac:dyDescent="0.25">
      <c r="E14" s="78">
        <f>J11</f>
        <v>370050</v>
      </c>
      <c r="K14" t="s">
        <v>33</v>
      </c>
      <c r="L14">
        <f>D15*D15</f>
        <v>1949975.1156995369</v>
      </c>
    </row>
    <row r="15" spans="3:12" x14ac:dyDescent="0.25">
      <c r="C15" s="27" t="s">
        <v>29</v>
      </c>
      <c r="D15" s="54">
        <f>F5*E5+F6*E6+F7*E7+F8*E8+F9*E9+F10*E10</f>
        <v>1396.4150943396226</v>
      </c>
      <c r="E15" s="79">
        <f>E14/D11</f>
        <v>1396.4150943396226</v>
      </c>
    </row>
    <row r="16" spans="3:12" x14ac:dyDescent="0.25">
      <c r="C16" s="22"/>
      <c r="D16" s="28"/>
      <c r="E16" s="15"/>
      <c r="K16" t="s">
        <v>34</v>
      </c>
      <c r="L16">
        <f>L13-L14</f>
        <v>761260.73335706699</v>
      </c>
    </row>
    <row r="17" spans="3:12" x14ac:dyDescent="0.25">
      <c r="C17" s="22" t="s">
        <v>4</v>
      </c>
      <c r="D17" s="53">
        <f>800 + 400*(0.5-0.2453)/0.302</f>
        <v>1137.3509933774835</v>
      </c>
      <c r="E17" s="51" t="s">
        <v>48</v>
      </c>
      <c r="F17" s="52"/>
      <c r="K17" s="14" t="s">
        <v>35</v>
      </c>
      <c r="L17" s="60">
        <f>L16^0.5</f>
        <v>872.50256925528129</v>
      </c>
    </row>
    <row r="18" spans="3:12" x14ac:dyDescent="0.25">
      <c r="C18" s="22"/>
      <c r="D18" s="28"/>
      <c r="E18" s="15"/>
    </row>
    <row r="19" spans="3:12" ht="16.5" thickBot="1" x14ac:dyDescent="0.3">
      <c r="C19" s="29" t="s">
        <v>6</v>
      </c>
      <c r="D19" s="30">
        <f>F7</f>
        <v>1000</v>
      </c>
      <c r="E19" s="31" t="str">
        <f>C7</f>
        <v>[800 ; 1200[</v>
      </c>
    </row>
    <row r="24" spans="3:12" x14ac:dyDescent="0.25">
      <c r="C24" s="11" t="s">
        <v>9</v>
      </c>
      <c r="D24" s="73" t="s">
        <v>68</v>
      </c>
      <c r="E24" s="73"/>
      <c r="F24" s="73"/>
    </row>
    <row r="25" spans="3:12" x14ac:dyDescent="0.25">
      <c r="C25" s="11"/>
      <c r="D25" s="59">
        <f>800 + 400*(0.25-0.2453)/0.302</f>
        <v>806.22516556291396</v>
      </c>
      <c r="E25" s="58"/>
    </row>
    <row r="26" spans="3:12" ht="8.25" customHeight="1" x14ac:dyDescent="0.25">
      <c r="C26" s="11"/>
      <c r="D26" s="57"/>
      <c r="E26" s="57"/>
    </row>
    <row r="27" spans="3:12" x14ac:dyDescent="0.25">
      <c r="C27" s="11" t="s">
        <v>10</v>
      </c>
      <c r="D27" s="73" t="s">
        <v>49</v>
      </c>
      <c r="E27" s="73"/>
      <c r="F27" s="73"/>
    </row>
    <row r="28" spans="3:12" x14ac:dyDescent="0.25">
      <c r="C28" s="11"/>
      <c r="D28" s="59">
        <f>1200 + 600*(0.75-0.5472)/0.226</f>
        <v>1738.4070796460178</v>
      </c>
      <c r="E28" s="58"/>
    </row>
  </sheetData>
  <mergeCells count="2">
    <mergeCell ref="D24:F24"/>
    <mergeCell ref="D27:F27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3877F-9FC7-45DE-83B0-B6A1DC29D498}">
  <dimension ref="C3:I24"/>
  <sheetViews>
    <sheetView workbookViewId="0">
      <selection activeCell="K30" sqref="K30"/>
    </sheetView>
  </sheetViews>
  <sheetFormatPr baseColWidth="10" defaultRowHeight="15" x14ac:dyDescent="0.25"/>
  <cols>
    <col min="4" max="4" width="12" bestFit="1" customWidth="1"/>
    <col min="7" max="7" width="12" bestFit="1" customWidth="1"/>
    <col min="8" max="8" width="15.7109375" customWidth="1"/>
    <col min="9" max="9" width="15.85546875" customWidth="1"/>
  </cols>
  <sheetData>
    <row r="3" spans="3:9" ht="15.75" thickBot="1" x14ac:dyDescent="0.3">
      <c r="D3" s="74" t="s">
        <v>54</v>
      </c>
      <c r="E3" s="74"/>
      <c r="F3" s="74"/>
      <c r="G3" s="74" t="s">
        <v>55</v>
      </c>
      <c r="H3" s="74"/>
      <c r="I3" s="74"/>
    </row>
    <row r="4" spans="3:9" ht="30" x14ac:dyDescent="0.25">
      <c r="C4" s="61" t="s">
        <v>50</v>
      </c>
      <c r="D4" s="62" t="s">
        <v>22</v>
      </c>
      <c r="E4" s="62" t="s">
        <v>23</v>
      </c>
      <c r="F4" s="67" t="s">
        <v>27</v>
      </c>
      <c r="G4" s="62" t="s">
        <v>51</v>
      </c>
      <c r="H4" s="62" t="s">
        <v>52</v>
      </c>
      <c r="I4" s="65" t="s">
        <v>53</v>
      </c>
    </row>
    <row r="5" spans="3:9" x14ac:dyDescent="0.25">
      <c r="C5" s="56">
        <v>1</v>
      </c>
      <c r="D5" s="56">
        <v>100</v>
      </c>
      <c r="E5" s="56">
        <f>D5/$D$9</f>
        <v>0.1</v>
      </c>
      <c r="F5" s="68">
        <f>E5</f>
        <v>0.1</v>
      </c>
      <c r="G5" s="56">
        <f>D5*1</f>
        <v>100</v>
      </c>
      <c r="H5" s="64">
        <f>G5/$G$9</f>
        <v>1.3333333333333334E-2</v>
      </c>
      <c r="I5" s="66">
        <f>H5</f>
        <v>1.3333333333333334E-2</v>
      </c>
    </row>
    <row r="6" spans="3:9" x14ac:dyDescent="0.25">
      <c r="C6" s="56">
        <v>2</v>
      </c>
      <c r="D6" s="56">
        <v>300</v>
      </c>
      <c r="E6" s="56">
        <f t="shared" ref="E6:E8" si="0">D6/$D$9</f>
        <v>0.3</v>
      </c>
      <c r="F6" s="68">
        <f>F5+E6</f>
        <v>0.4</v>
      </c>
      <c r="G6" s="56">
        <f>D6*4</f>
        <v>1200</v>
      </c>
      <c r="H6" s="64">
        <f t="shared" ref="H6:H8" si="1">G6/$G$9</f>
        <v>0.16</v>
      </c>
      <c r="I6" s="66">
        <f>I5+H6</f>
        <v>0.17333333333333334</v>
      </c>
    </row>
    <row r="7" spans="3:9" x14ac:dyDescent="0.25">
      <c r="C7" s="56">
        <v>3</v>
      </c>
      <c r="D7" s="56">
        <v>400</v>
      </c>
      <c r="E7" s="56">
        <f t="shared" si="0"/>
        <v>0.4</v>
      </c>
      <c r="F7" s="68">
        <f t="shared" ref="F7:F8" si="2">F6+E7</f>
        <v>0.8</v>
      </c>
      <c r="G7" s="56">
        <f>D7*8</f>
        <v>3200</v>
      </c>
      <c r="H7" s="64">
        <f t="shared" si="1"/>
        <v>0.42666666666666669</v>
      </c>
      <c r="I7" s="66">
        <f t="shared" ref="I7:I8" si="3">I6+H7</f>
        <v>0.60000000000000009</v>
      </c>
    </row>
    <row r="8" spans="3:9" x14ac:dyDescent="0.25">
      <c r="C8" s="56">
        <v>4</v>
      </c>
      <c r="D8" s="56">
        <v>200</v>
      </c>
      <c r="E8" s="56">
        <f t="shared" si="0"/>
        <v>0.2</v>
      </c>
      <c r="F8" s="68">
        <f t="shared" si="2"/>
        <v>1</v>
      </c>
      <c r="G8" s="56">
        <f>D8*15</f>
        <v>3000</v>
      </c>
      <c r="H8" s="64">
        <f t="shared" si="1"/>
        <v>0.4</v>
      </c>
      <c r="I8" s="66">
        <f t="shared" si="3"/>
        <v>1</v>
      </c>
    </row>
    <row r="9" spans="3:9" x14ac:dyDescent="0.25">
      <c r="C9" s="56" t="s">
        <v>2</v>
      </c>
      <c r="D9" s="56">
        <f>SUM(D5:D8)</f>
        <v>1000</v>
      </c>
      <c r="E9" s="56">
        <f t="shared" ref="E9:H9" si="4">SUM(E5:E8)</f>
        <v>1</v>
      </c>
      <c r="F9" s="63" t="s">
        <v>56</v>
      </c>
      <c r="G9" s="56">
        <f t="shared" si="4"/>
        <v>7500</v>
      </c>
      <c r="H9" s="64">
        <f t="shared" si="4"/>
        <v>1</v>
      </c>
      <c r="I9" s="64"/>
    </row>
    <row r="11" spans="3:9" x14ac:dyDescent="0.25">
      <c r="G11" s="75" t="s">
        <v>57</v>
      </c>
      <c r="H11" s="75"/>
    </row>
    <row r="17" spans="3:8" x14ac:dyDescent="0.25">
      <c r="C17" s="11" t="s">
        <v>58</v>
      </c>
      <c r="D17" s="55">
        <v>0.5</v>
      </c>
    </row>
    <row r="18" spans="3:8" x14ac:dyDescent="0.25">
      <c r="C18" s="11"/>
      <c r="D18" s="55"/>
    </row>
    <row r="19" spans="3:8" x14ac:dyDescent="0.25">
      <c r="C19" s="11" t="s">
        <v>59</v>
      </c>
      <c r="D19" s="55">
        <f>F5*I5/2</f>
        <v>6.6666666666666675E-4</v>
      </c>
      <c r="F19" s="11" t="s">
        <v>64</v>
      </c>
      <c r="G19" s="55">
        <f>(D17-D24)/D17</f>
        <v>0.31333333333333324</v>
      </c>
    </row>
    <row r="20" spans="3:8" x14ac:dyDescent="0.25">
      <c r="C20" s="11" t="s">
        <v>60</v>
      </c>
      <c r="D20" s="55">
        <f>1/2*(I5+I6)*E6</f>
        <v>2.8000000000000001E-2</v>
      </c>
    </row>
    <row r="21" spans="3:8" x14ac:dyDescent="0.25">
      <c r="C21" s="11" t="s">
        <v>61</v>
      </c>
      <c r="D21" s="55">
        <f t="shared" ref="D21:D22" si="5">1/2*(I6+I7)*E7</f>
        <v>0.1546666666666667</v>
      </c>
      <c r="F21" s="11" t="s">
        <v>65</v>
      </c>
      <c r="G21" s="55">
        <f>G19*D9/(D9-1)</f>
        <v>0.31364698031364691</v>
      </c>
      <c r="H21" s="56" t="s">
        <v>66</v>
      </c>
    </row>
    <row r="22" spans="3:8" x14ac:dyDescent="0.25">
      <c r="C22" s="11" t="s">
        <v>62</v>
      </c>
      <c r="D22" s="55">
        <f t="shared" si="5"/>
        <v>0.16000000000000003</v>
      </c>
    </row>
    <row r="23" spans="3:8" x14ac:dyDescent="0.25">
      <c r="C23" s="11"/>
      <c r="D23" s="55"/>
    </row>
    <row r="24" spans="3:8" x14ac:dyDescent="0.25">
      <c r="C24" s="11" t="s">
        <v>63</v>
      </c>
      <c r="D24" s="55">
        <f>SUM(D19:D22)</f>
        <v>0.34333333333333338</v>
      </c>
    </row>
  </sheetData>
  <mergeCells count="3">
    <mergeCell ref="D3:F3"/>
    <mergeCell ref="G3:I3"/>
    <mergeCell ref="G11:H1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a1</vt:lpstr>
      <vt:lpstr>a1_d</vt:lpstr>
      <vt:lpstr>a2</vt:lpstr>
      <vt:lpstr>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Meisel</dc:creator>
  <cp:lastModifiedBy>Jürgen Meisel</cp:lastModifiedBy>
  <dcterms:created xsi:type="dcterms:W3CDTF">2023-06-14T10:46:15Z</dcterms:created>
  <dcterms:modified xsi:type="dcterms:W3CDTF">2025-07-11T13:43:22Z</dcterms:modified>
</cp:coreProperties>
</file>